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Ավագանի 2026\Նիստ 8\"/>
    </mc:Choice>
  </mc:AlternateContent>
  <bookViews>
    <workbookView xWindow="0" yWindow="0" windowWidth="28800" windowHeight="11430"/>
  </bookViews>
  <sheets>
    <sheet name="1" sheetId="1" r:id="rId1"/>
    <sheet name="2" sheetId="7" r:id="rId2"/>
    <sheet name="3" sheetId="8" r:id="rId3"/>
  </sheets>
  <definedNames>
    <definedName name="_xlnm._FilterDatabase" localSheetId="2" hidden="1">'3'!$A$14:$Y$505</definedName>
  </definedNames>
  <calcPr calcId="162913"/>
</workbook>
</file>

<file path=xl/calcChain.xml><?xml version="1.0" encoding="utf-8"?>
<calcChain xmlns="http://schemas.openxmlformats.org/spreadsheetml/2006/main">
  <c r="S96" i="8" l="1"/>
  <c r="S97" i="8"/>
  <c r="S98" i="8"/>
  <c r="S99" i="8"/>
  <c r="S102" i="8"/>
  <c r="S103" i="8"/>
  <c r="S104" i="8"/>
  <c r="S106" i="8"/>
  <c r="S94" i="8"/>
  <c r="N331" i="8"/>
  <c r="M377" i="8"/>
  <c r="M447" i="8"/>
  <c r="O162" i="8"/>
  <c r="Q14" i="8"/>
  <c r="R14" i="8"/>
  <c r="H15" i="8"/>
  <c r="I15" i="8"/>
  <c r="I13" i="8"/>
  <c r="I11" i="8"/>
  <c r="K15" i="8"/>
  <c r="K13" i="8"/>
  <c r="L15" i="8"/>
  <c r="L13" i="8"/>
  <c r="L11" i="8"/>
  <c r="O15" i="8"/>
  <c r="O13" i="8"/>
  <c r="U15" i="8"/>
  <c r="U13" i="8"/>
  <c r="U11" i="8"/>
  <c r="X15" i="8"/>
  <c r="X13" i="8"/>
  <c r="X11" i="8"/>
  <c r="G16" i="8"/>
  <c r="J16" i="8"/>
  <c r="M16" i="8"/>
  <c r="Q16" i="8"/>
  <c r="R16" i="8"/>
  <c r="S16" i="8"/>
  <c r="V16" i="8"/>
  <c r="G17" i="8"/>
  <c r="J17" i="8"/>
  <c r="M17" i="8"/>
  <c r="Q17" i="8"/>
  <c r="R17" i="8"/>
  <c r="S17" i="8"/>
  <c r="V17" i="8"/>
  <c r="G18" i="8"/>
  <c r="N18" i="8"/>
  <c r="Q18" i="8"/>
  <c r="R18" i="8"/>
  <c r="G19" i="8"/>
  <c r="J19" i="8"/>
  <c r="M19" i="8"/>
  <c r="Q19" i="8"/>
  <c r="R19" i="8"/>
  <c r="T19" i="8"/>
  <c r="S19" i="8"/>
  <c r="V19" i="8"/>
  <c r="G20" i="8"/>
  <c r="J20" i="8"/>
  <c r="P20" i="8"/>
  <c r="M20" i="8"/>
  <c r="Q20" i="8"/>
  <c r="R20" i="8"/>
  <c r="S20" i="8"/>
  <c r="V20" i="8"/>
  <c r="G21" i="8"/>
  <c r="J21" i="8"/>
  <c r="M21" i="8"/>
  <c r="P21" i="8"/>
  <c r="Q21" i="8"/>
  <c r="R21" i="8"/>
  <c r="T21" i="8"/>
  <c r="S21" i="8"/>
  <c r="V21" i="8"/>
  <c r="G22" i="8"/>
  <c r="J22" i="8"/>
  <c r="M22" i="8"/>
  <c r="P22" i="8"/>
  <c r="Q22" i="8"/>
  <c r="R22" i="8"/>
  <c r="T22" i="8"/>
  <c r="S22" i="8"/>
  <c r="T23" i="8"/>
  <c r="G24" i="8"/>
  <c r="J24" i="8"/>
  <c r="M24" i="8"/>
  <c r="P24" i="8"/>
  <c r="Q24" i="8"/>
  <c r="R24" i="8"/>
  <c r="T24" i="8"/>
  <c r="S24" i="8"/>
  <c r="V24" i="8"/>
  <c r="G25" i="8"/>
  <c r="P25" i="8"/>
  <c r="Q25" i="8"/>
  <c r="R25" i="8"/>
  <c r="T25" i="8"/>
  <c r="W25" i="8"/>
  <c r="T26" i="8"/>
  <c r="G27" i="8"/>
  <c r="J27" i="8"/>
  <c r="M27" i="8"/>
  <c r="Q27" i="8"/>
  <c r="R27" i="8"/>
  <c r="T27" i="8"/>
  <c r="S27" i="8"/>
  <c r="V27" i="8"/>
  <c r="G28" i="8"/>
  <c r="J28" i="8"/>
  <c r="M28" i="8"/>
  <c r="Q28" i="8"/>
  <c r="R28" i="8"/>
  <c r="T28" i="8"/>
  <c r="S28" i="8"/>
  <c r="G29" i="8"/>
  <c r="J29" i="8"/>
  <c r="M29" i="8"/>
  <c r="Q29" i="8"/>
  <c r="R29" i="8"/>
  <c r="S29" i="8"/>
  <c r="W29" i="8"/>
  <c r="V29" i="8"/>
  <c r="T30" i="8"/>
  <c r="T31" i="8"/>
  <c r="S31" i="8"/>
  <c r="V31" i="8"/>
  <c r="G32" i="8"/>
  <c r="J32" i="8"/>
  <c r="M32" i="8"/>
  <c r="Q32" i="8"/>
  <c r="R32" i="8"/>
  <c r="T32" i="8"/>
  <c r="S32" i="8"/>
  <c r="V32" i="8"/>
  <c r="G33" i="8"/>
  <c r="J33" i="8"/>
  <c r="M33" i="8"/>
  <c r="Q33" i="8"/>
  <c r="R33" i="8"/>
  <c r="T33" i="8"/>
  <c r="S33" i="8"/>
  <c r="V33" i="8"/>
  <c r="G34" i="8"/>
  <c r="J34" i="8"/>
  <c r="M34" i="8"/>
  <c r="Q34" i="8"/>
  <c r="R34" i="8"/>
  <c r="T34" i="8"/>
  <c r="S34" i="8"/>
  <c r="V34" i="8"/>
  <c r="G35" i="8"/>
  <c r="J35" i="8"/>
  <c r="M35" i="8"/>
  <c r="Q35" i="8"/>
  <c r="R35" i="8"/>
  <c r="T35" i="8"/>
  <c r="S35" i="8"/>
  <c r="V35" i="8"/>
  <c r="G36" i="8"/>
  <c r="J36" i="8"/>
  <c r="M36" i="8"/>
  <c r="Q36" i="8"/>
  <c r="R36" i="8"/>
  <c r="S36" i="8"/>
  <c r="V36" i="8"/>
  <c r="J37" i="8"/>
  <c r="G38" i="8"/>
  <c r="J38" i="8"/>
  <c r="M38" i="8"/>
  <c r="Q38" i="8"/>
  <c r="R38" i="8"/>
  <c r="T38" i="8"/>
  <c r="S38" i="8"/>
  <c r="G39" i="8"/>
  <c r="J39" i="8"/>
  <c r="P39" i="8"/>
  <c r="M39" i="8"/>
  <c r="Q39" i="8"/>
  <c r="R39" i="8"/>
  <c r="T39" i="8"/>
  <c r="G40" i="8"/>
  <c r="J40" i="8"/>
  <c r="M40" i="8"/>
  <c r="Q40" i="8"/>
  <c r="R40" i="8"/>
  <c r="S40" i="8"/>
  <c r="V40" i="8"/>
  <c r="G41" i="8"/>
  <c r="J41" i="8"/>
  <c r="M41" i="8"/>
  <c r="Q41" i="8"/>
  <c r="R41" i="8"/>
  <c r="T41" i="8"/>
  <c r="S41" i="8"/>
  <c r="V41" i="8"/>
  <c r="G48" i="8"/>
  <c r="J48" i="8"/>
  <c r="M48" i="8"/>
  <c r="Q48" i="8"/>
  <c r="R48" i="8"/>
  <c r="T48" i="8"/>
  <c r="S48" i="8"/>
  <c r="G49" i="8"/>
  <c r="J49" i="8"/>
  <c r="N49" i="8"/>
  <c r="M49" i="8"/>
  <c r="R49" i="8"/>
  <c r="Q56" i="8"/>
  <c r="R56" i="8"/>
  <c r="H59" i="8"/>
  <c r="H57" i="8"/>
  <c r="I59" i="8"/>
  <c r="I57" i="8"/>
  <c r="K59" i="8"/>
  <c r="K57" i="8"/>
  <c r="L59" i="8"/>
  <c r="L57" i="8"/>
  <c r="N59" i="8"/>
  <c r="N57" i="8"/>
  <c r="O59" i="8"/>
  <c r="T59" i="8"/>
  <c r="T57" i="8"/>
  <c r="U59" i="8"/>
  <c r="U57" i="8"/>
  <c r="X59" i="8"/>
  <c r="X57" i="8"/>
  <c r="X55" i="8"/>
  <c r="G60" i="8"/>
  <c r="J60" i="8"/>
  <c r="M60" i="8"/>
  <c r="Q60" i="8"/>
  <c r="R60" i="8"/>
  <c r="S60" i="8"/>
  <c r="V60" i="8"/>
  <c r="G61" i="8"/>
  <c r="M61" i="8"/>
  <c r="P61" i="8"/>
  <c r="Q61" i="8"/>
  <c r="R61" i="8"/>
  <c r="S61" i="8"/>
  <c r="V61" i="8"/>
  <c r="G62" i="8"/>
  <c r="J62" i="8"/>
  <c r="M62" i="8"/>
  <c r="Q62" i="8"/>
  <c r="R62" i="8"/>
  <c r="S62" i="8"/>
  <c r="V62" i="8"/>
  <c r="G63" i="8"/>
  <c r="J63" i="8"/>
  <c r="M63" i="8"/>
  <c r="Q63" i="8"/>
  <c r="R63" i="8"/>
  <c r="S63" i="8"/>
  <c r="V63" i="8"/>
  <c r="G64" i="8"/>
  <c r="J64" i="8"/>
  <c r="M64" i="8"/>
  <c r="Q64" i="8"/>
  <c r="R64" i="8"/>
  <c r="S64" i="8"/>
  <c r="V64" i="8"/>
  <c r="G65" i="8"/>
  <c r="M65" i="8"/>
  <c r="P65" i="8"/>
  <c r="Q65" i="8"/>
  <c r="R65" i="8"/>
  <c r="S65" i="8"/>
  <c r="V65" i="8"/>
  <c r="G66" i="8"/>
  <c r="J66" i="8"/>
  <c r="M66" i="8"/>
  <c r="Q66" i="8"/>
  <c r="R66" i="8"/>
  <c r="S66" i="8"/>
  <c r="V66" i="8"/>
  <c r="G67" i="8"/>
  <c r="J67" i="8"/>
  <c r="M67" i="8"/>
  <c r="Q67" i="8"/>
  <c r="R67" i="8"/>
  <c r="S67" i="8"/>
  <c r="V67" i="8"/>
  <c r="G68" i="8"/>
  <c r="J68" i="8"/>
  <c r="M68" i="8"/>
  <c r="Q68" i="8"/>
  <c r="R68" i="8"/>
  <c r="S68" i="8"/>
  <c r="V68" i="8"/>
  <c r="G69" i="8"/>
  <c r="J69" i="8"/>
  <c r="M69" i="8"/>
  <c r="Q69" i="8"/>
  <c r="R69" i="8"/>
  <c r="S69" i="8"/>
  <c r="V69" i="8"/>
  <c r="G70" i="8"/>
  <c r="M70" i="8"/>
  <c r="P70" i="8"/>
  <c r="Q70" i="8"/>
  <c r="R70" i="8"/>
  <c r="S70" i="8"/>
  <c r="S59" i="8"/>
  <c r="V70" i="8"/>
  <c r="G71" i="8"/>
  <c r="J71" i="8"/>
  <c r="M71" i="8"/>
  <c r="Q71" i="8"/>
  <c r="R71" i="8"/>
  <c r="S71" i="8"/>
  <c r="V71" i="8"/>
  <c r="G72" i="8"/>
  <c r="M72" i="8"/>
  <c r="P72" i="8"/>
  <c r="Q72" i="8"/>
  <c r="R72" i="8"/>
  <c r="S72" i="8"/>
  <c r="W72" i="8"/>
  <c r="V72" i="8"/>
  <c r="Q73" i="8"/>
  <c r="R73" i="8"/>
  <c r="H74" i="8"/>
  <c r="I74" i="8"/>
  <c r="K74" i="8"/>
  <c r="L74" i="8"/>
  <c r="O74" i="8"/>
  <c r="T74" i="8"/>
  <c r="U74" i="8"/>
  <c r="G75" i="8"/>
  <c r="J75" i="8"/>
  <c r="M75" i="8"/>
  <c r="Q75" i="8"/>
  <c r="R75" i="8"/>
  <c r="S75" i="8"/>
  <c r="V75" i="8"/>
  <c r="G76" i="8"/>
  <c r="N76" i="8"/>
  <c r="M76" i="8"/>
  <c r="P76" i="8"/>
  <c r="R76" i="8"/>
  <c r="J88" i="8"/>
  <c r="Q88" i="8"/>
  <c r="R88" i="8"/>
  <c r="H93" i="8"/>
  <c r="I93" i="8"/>
  <c r="I89" i="8"/>
  <c r="I87" i="8"/>
  <c r="K93" i="8"/>
  <c r="K89" i="8"/>
  <c r="L93" i="8"/>
  <c r="L89" i="8"/>
  <c r="O93" i="8"/>
  <c r="O89" i="8"/>
  <c r="U93" i="8"/>
  <c r="U89" i="8"/>
  <c r="U87" i="8"/>
  <c r="X93" i="8"/>
  <c r="X89" i="8"/>
  <c r="X87" i="8"/>
  <c r="G94" i="8"/>
  <c r="M94" i="8"/>
  <c r="V94" i="8"/>
  <c r="G95" i="8"/>
  <c r="J95" i="8"/>
  <c r="M95" i="8"/>
  <c r="Q95" i="8"/>
  <c r="R95" i="8"/>
  <c r="T95" i="8"/>
  <c r="S95" i="8"/>
  <c r="V95" i="8"/>
  <c r="G96" i="8"/>
  <c r="J96" i="8"/>
  <c r="M96" i="8"/>
  <c r="Q96" i="8"/>
  <c r="R96" i="8"/>
  <c r="V96" i="8"/>
  <c r="G97" i="8"/>
  <c r="J97" i="8"/>
  <c r="Q97" i="8"/>
  <c r="R97" i="8"/>
  <c r="G98" i="8"/>
  <c r="J98" i="8"/>
  <c r="M98" i="8"/>
  <c r="Q98" i="8"/>
  <c r="R98" i="8"/>
  <c r="V98" i="8"/>
  <c r="G99" i="8"/>
  <c r="J99" i="8"/>
  <c r="M99" i="8"/>
  <c r="Q99" i="8"/>
  <c r="R99" i="8"/>
  <c r="V99" i="8"/>
  <c r="G100" i="8"/>
  <c r="N100" i="8"/>
  <c r="M100" i="8"/>
  <c r="P100" i="8"/>
  <c r="R100" i="8"/>
  <c r="G101" i="8"/>
  <c r="N101" i="8"/>
  <c r="M101" i="8"/>
  <c r="P101" i="8"/>
  <c r="R101" i="8"/>
  <c r="G102" i="8"/>
  <c r="J102" i="8"/>
  <c r="M102" i="8"/>
  <c r="Q102" i="8"/>
  <c r="R102" i="8"/>
  <c r="V102" i="8"/>
  <c r="G103" i="8"/>
  <c r="J103" i="8"/>
  <c r="M103" i="8"/>
  <c r="Q103" i="8"/>
  <c r="R103" i="8"/>
  <c r="V103" i="8"/>
  <c r="G104" i="8"/>
  <c r="G105" i="8"/>
  <c r="J105" i="8"/>
  <c r="N105" i="8"/>
  <c r="M105" i="8"/>
  <c r="R105" i="8"/>
  <c r="G106" i="8"/>
  <c r="N106" i="8"/>
  <c r="M106" i="8"/>
  <c r="P106" i="8"/>
  <c r="R106" i="8"/>
  <c r="V106" i="8"/>
  <c r="G107" i="8"/>
  <c r="J107" i="8"/>
  <c r="N107" i="8"/>
  <c r="M107" i="8"/>
  <c r="R107" i="8"/>
  <c r="G108" i="8"/>
  <c r="N108" i="8"/>
  <c r="M108" i="8"/>
  <c r="P108" i="8"/>
  <c r="R108" i="8"/>
  <c r="X121" i="8"/>
  <c r="X109" i="8"/>
  <c r="H125" i="8"/>
  <c r="H121" i="8"/>
  <c r="H109" i="8"/>
  <c r="I125" i="8"/>
  <c r="I121" i="8"/>
  <c r="I109" i="8"/>
  <c r="K125" i="8"/>
  <c r="K121" i="8"/>
  <c r="L125" i="8"/>
  <c r="L121" i="8"/>
  <c r="L109" i="8"/>
  <c r="N125" i="8"/>
  <c r="Q125" i="8"/>
  <c r="O125" i="8"/>
  <c r="O121" i="8"/>
  <c r="T125" i="8"/>
  <c r="T121" i="8"/>
  <c r="T109" i="8"/>
  <c r="U125" i="8"/>
  <c r="U121" i="8"/>
  <c r="U109" i="8"/>
  <c r="G126" i="8"/>
  <c r="J126" i="8"/>
  <c r="M126" i="8"/>
  <c r="M125" i="8"/>
  <c r="M121" i="8"/>
  <c r="M109" i="8"/>
  <c r="Q126" i="8"/>
  <c r="R126" i="8"/>
  <c r="S126" i="8"/>
  <c r="V126" i="8"/>
  <c r="V125" i="8"/>
  <c r="V121" i="8"/>
  <c r="G127" i="8"/>
  <c r="J127" i="8"/>
  <c r="M127" i="8"/>
  <c r="Q127" i="8"/>
  <c r="R127" i="8"/>
  <c r="S127" i="8"/>
  <c r="V127" i="8"/>
  <c r="G128" i="8"/>
  <c r="J128" i="8"/>
  <c r="M128" i="8"/>
  <c r="Q128" i="8"/>
  <c r="R128" i="8"/>
  <c r="S128" i="8"/>
  <c r="V128" i="8"/>
  <c r="P129" i="8"/>
  <c r="Q129" i="8"/>
  <c r="R129" i="8"/>
  <c r="W129" i="8"/>
  <c r="W125" i="8"/>
  <c r="W121" i="8"/>
  <c r="W109" i="8"/>
  <c r="Q130" i="8"/>
  <c r="R130" i="8"/>
  <c r="W134" i="8"/>
  <c r="W133" i="8"/>
  <c r="H135" i="8"/>
  <c r="H134" i="8"/>
  <c r="H133" i="8"/>
  <c r="I135" i="8"/>
  <c r="I134" i="8"/>
  <c r="I133" i="8"/>
  <c r="K135" i="8"/>
  <c r="L135" i="8"/>
  <c r="L134" i="8"/>
  <c r="L133" i="8"/>
  <c r="O135" i="8"/>
  <c r="R135" i="8"/>
  <c r="U135" i="8"/>
  <c r="U134" i="8"/>
  <c r="U133" i="8"/>
  <c r="X135" i="8"/>
  <c r="X134" i="8"/>
  <c r="X133" i="8"/>
  <c r="G136" i="8"/>
  <c r="J136" i="8"/>
  <c r="M136" i="8"/>
  <c r="Q136" i="8"/>
  <c r="R136" i="8"/>
  <c r="S136" i="8"/>
  <c r="V136" i="8"/>
  <c r="G137" i="8"/>
  <c r="J137" i="8"/>
  <c r="M137" i="8"/>
  <c r="Q137" i="8"/>
  <c r="R137" i="8"/>
  <c r="S137" i="8"/>
  <c r="V137" i="8"/>
  <c r="G138" i="8"/>
  <c r="J138" i="8"/>
  <c r="M138" i="8"/>
  <c r="Q138" i="8"/>
  <c r="R138" i="8"/>
  <c r="S138" i="8"/>
  <c r="V138" i="8"/>
  <c r="G139" i="8"/>
  <c r="N139" i="8"/>
  <c r="Q139" i="8"/>
  <c r="R139" i="8"/>
  <c r="G140" i="8"/>
  <c r="N140" i="8"/>
  <c r="M140" i="8"/>
  <c r="R140" i="8"/>
  <c r="Q142" i="8"/>
  <c r="R142" i="8"/>
  <c r="Q152" i="8"/>
  <c r="R152" i="8"/>
  <c r="H153" i="8"/>
  <c r="I153" i="8"/>
  <c r="K153" i="8"/>
  <c r="L153" i="8"/>
  <c r="N153" i="8"/>
  <c r="Q153" i="8"/>
  <c r="O153" i="8"/>
  <c r="R153" i="8"/>
  <c r="U153" i="8"/>
  <c r="W153" i="8"/>
  <c r="X153" i="8"/>
  <c r="Q154" i="8"/>
  <c r="R154" i="8"/>
  <c r="G155" i="8"/>
  <c r="J155" i="8"/>
  <c r="M155" i="8"/>
  <c r="Q155" i="8"/>
  <c r="R155" i="8"/>
  <c r="S155" i="8"/>
  <c r="V155" i="8"/>
  <c r="G156" i="8"/>
  <c r="J156" i="8"/>
  <c r="M156" i="8"/>
  <c r="Q156" i="8"/>
  <c r="R156" i="8"/>
  <c r="S156" i="8"/>
  <c r="V156" i="8"/>
  <c r="J157" i="8"/>
  <c r="G159" i="8"/>
  <c r="J159" i="8"/>
  <c r="M159" i="8"/>
  <c r="Q159" i="8"/>
  <c r="R159" i="8"/>
  <c r="T159" i="8"/>
  <c r="T153" i="8"/>
  <c r="V159" i="8"/>
  <c r="X160" i="8"/>
  <c r="X151" i="8"/>
  <c r="Q161" i="8"/>
  <c r="R161" i="8"/>
  <c r="H162" i="8"/>
  <c r="H160" i="8"/>
  <c r="I162" i="8"/>
  <c r="I160" i="8"/>
  <c r="I151" i="8"/>
  <c r="K162" i="8"/>
  <c r="K160" i="8"/>
  <c r="L162" i="8"/>
  <c r="U162" i="8"/>
  <c r="U160" i="8"/>
  <c r="J164" i="8"/>
  <c r="Q164" i="8"/>
  <c r="R164" i="8"/>
  <c r="G168" i="8"/>
  <c r="N168" i="8"/>
  <c r="M168" i="8"/>
  <c r="R168" i="8"/>
  <c r="H170" i="8"/>
  <c r="I170" i="8"/>
  <c r="K170" i="8"/>
  <c r="L170" i="8"/>
  <c r="O170" i="8"/>
  <c r="U170" i="8"/>
  <c r="Q171" i="8"/>
  <c r="R171" i="8"/>
  <c r="G172" i="8"/>
  <c r="G170" i="8"/>
  <c r="N172" i="8"/>
  <c r="M172" i="8"/>
  <c r="R172" i="8"/>
  <c r="Q175" i="8"/>
  <c r="R175" i="8"/>
  <c r="Q177" i="8"/>
  <c r="R177" i="8"/>
  <c r="H178" i="8"/>
  <c r="I178" i="8"/>
  <c r="K178" i="8"/>
  <c r="L178" i="8"/>
  <c r="N178" i="8"/>
  <c r="Q178" i="8"/>
  <c r="O178" i="8"/>
  <c r="R178" i="8"/>
  <c r="U178" i="8"/>
  <c r="X178" i="8"/>
  <c r="X176" i="8"/>
  <c r="G179" i="8"/>
  <c r="M179" i="8"/>
  <c r="P179" i="8"/>
  <c r="Q179" i="8"/>
  <c r="R179" i="8"/>
  <c r="S179" i="8"/>
  <c r="V179" i="8"/>
  <c r="G180" i="8"/>
  <c r="M180" i="8"/>
  <c r="P180" i="8"/>
  <c r="Q180" i="8"/>
  <c r="R180" i="8"/>
  <c r="S180" i="8"/>
  <c r="V180" i="8"/>
  <c r="P181" i="8"/>
  <c r="Q181" i="8"/>
  <c r="R181" i="8"/>
  <c r="T181" i="8"/>
  <c r="T178" i="8"/>
  <c r="H182" i="8"/>
  <c r="K182" i="8"/>
  <c r="L182" i="8"/>
  <c r="O182" i="8"/>
  <c r="U182" i="8"/>
  <c r="X182" i="8"/>
  <c r="I183" i="8"/>
  <c r="J183" i="8"/>
  <c r="N183" i="8"/>
  <c r="Q183" i="8"/>
  <c r="R183" i="8"/>
  <c r="G184" i="8"/>
  <c r="N184" i="8"/>
  <c r="M184" i="8"/>
  <c r="R184" i="8"/>
  <c r="Q186" i="8"/>
  <c r="R186" i="8"/>
  <c r="H188" i="8"/>
  <c r="H187" i="8"/>
  <c r="H185" i="8"/>
  <c r="I188" i="8"/>
  <c r="I187" i="8"/>
  <c r="I185" i="8"/>
  <c r="K188" i="8"/>
  <c r="K187" i="8"/>
  <c r="L188" i="8"/>
  <c r="L187" i="8"/>
  <c r="J187" i="8"/>
  <c r="N188" i="8"/>
  <c r="Q188" i="8"/>
  <c r="O188" i="8"/>
  <c r="O187" i="8"/>
  <c r="U188" i="8"/>
  <c r="U187" i="8"/>
  <c r="U185" i="8"/>
  <c r="X188" i="8"/>
  <c r="X187" i="8"/>
  <c r="X185" i="8"/>
  <c r="Q189" i="8"/>
  <c r="R189" i="8"/>
  <c r="Q190" i="8"/>
  <c r="R190" i="8"/>
  <c r="G191" i="8"/>
  <c r="G188" i="8"/>
  <c r="G187" i="8"/>
  <c r="G185" i="8"/>
  <c r="J191" i="8"/>
  <c r="P191" i="8"/>
  <c r="P188" i="8"/>
  <c r="P187" i="8"/>
  <c r="P185" i="8"/>
  <c r="M191" i="8"/>
  <c r="M188" i="8"/>
  <c r="M187" i="8"/>
  <c r="M185" i="8"/>
  <c r="Q191" i="8"/>
  <c r="R191" i="8"/>
  <c r="T191" i="8"/>
  <c r="S191" i="8"/>
  <c r="S188" i="8"/>
  <c r="S187" i="8"/>
  <c r="S185" i="8"/>
  <c r="Q193" i="8"/>
  <c r="R193" i="8"/>
  <c r="Q195" i="8"/>
  <c r="R195" i="8"/>
  <c r="T196" i="8"/>
  <c r="T194" i="8"/>
  <c r="Q197" i="8"/>
  <c r="R197" i="8"/>
  <c r="H198" i="8"/>
  <c r="H196" i="8"/>
  <c r="H194" i="8"/>
  <c r="I198" i="8"/>
  <c r="I196" i="8"/>
  <c r="I194" i="8"/>
  <c r="K198" i="8"/>
  <c r="K196" i="8"/>
  <c r="K194" i="8"/>
  <c r="L198" i="8"/>
  <c r="O198" i="8"/>
  <c r="O196" i="8"/>
  <c r="U198" i="8"/>
  <c r="U196" i="8"/>
  <c r="W198" i="8"/>
  <c r="W196" i="8"/>
  <c r="W194" i="8"/>
  <c r="G199" i="8"/>
  <c r="J199" i="8"/>
  <c r="M199" i="8"/>
  <c r="S199" i="8"/>
  <c r="V199" i="8"/>
  <c r="G200" i="8"/>
  <c r="J200" i="8"/>
  <c r="M200" i="8"/>
  <c r="Q200" i="8"/>
  <c r="R200" i="8"/>
  <c r="T200" i="8"/>
  <c r="S200" i="8"/>
  <c r="N201" i="8"/>
  <c r="N198" i="8"/>
  <c r="R201" i="8"/>
  <c r="G202" i="8"/>
  <c r="X216" i="8"/>
  <c r="X192" i="8"/>
  <c r="Q217" i="8"/>
  <c r="R217" i="8"/>
  <c r="Q219" i="8"/>
  <c r="R219" i="8"/>
  <c r="H220" i="8"/>
  <c r="I220" i="8"/>
  <c r="K220" i="8"/>
  <c r="L220" i="8"/>
  <c r="N220" i="8"/>
  <c r="O220" i="8"/>
  <c r="Q220" i="8"/>
  <c r="U220" i="8"/>
  <c r="W220" i="8"/>
  <c r="G221" i="8"/>
  <c r="G220" i="8"/>
  <c r="G218" i="8"/>
  <c r="J221" i="8"/>
  <c r="M221" i="8"/>
  <c r="M220" i="8"/>
  <c r="Q221" i="8"/>
  <c r="R221" i="8"/>
  <c r="T221" i="8"/>
  <c r="T220" i="8"/>
  <c r="V221" i="8"/>
  <c r="V220" i="8"/>
  <c r="Q222" i="8"/>
  <c r="R222" i="8"/>
  <c r="H223" i="8"/>
  <c r="I223" i="8"/>
  <c r="K223" i="8"/>
  <c r="L223" i="8"/>
  <c r="N223" i="8"/>
  <c r="Q223" i="8"/>
  <c r="O223" i="8"/>
  <c r="R223" i="8"/>
  <c r="T223" i="8"/>
  <c r="T218" i="8"/>
  <c r="T216" i="8"/>
  <c r="T192" i="8"/>
  <c r="U223" i="8"/>
  <c r="W223" i="8"/>
  <c r="Q224" i="8"/>
  <c r="R224" i="8"/>
  <c r="G225" i="8"/>
  <c r="G223" i="8"/>
  <c r="G216" i="8"/>
  <c r="J225" i="8"/>
  <c r="M225" i="8"/>
  <c r="M223" i="8"/>
  <c r="Q225" i="8"/>
  <c r="R225" i="8"/>
  <c r="S225" i="8"/>
  <c r="S223" i="8"/>
  <c r="V225" i="8"/>
  <c r="V223" i="8"/>
  <c r="L245" i="8"/>
  <c r="R245" i="8"/>
  <c r="H246" i="8"/>
  <c r="H245" i="8"/>
  <c r="I246" i="8"/>
  <c r="I245" i="8"/>
  <c r="I234" i="8"/>
  <c r="K246" i="8"/>
  <c r="K245" i="8"/>
  <c r="L246" i="8"/>
  <c r="N246" i="8"/>
  <c r="T246" i="8"/>
  <c r="S246" i="8"/>
  <c r="R246" i="8"/>
  <c r="W246" i="8"/>
  <c r="W245" i="8"/>
  <c r="V245" i="8"/>
  <c r="G247" i="8"/>
  <c r="J247" i="8"/>
  <c r="M247" i="8"/>
  <c r="Q247" i="8"/>
  <c r="R247" i="8"/>
  <c r="S247" i="8"/>
  <c r="V247" i="8"/>
  <c r="G249" i="8"/>
  <c r="J249" i="8"/>
  <c r="M249" i="8"/>
  <c r="Q249" i="8"/>
  <c r="R249" i="8"/>
  <c r="S249" i="8"/>
  <c r="V249" i="8"/>
  <c r="P250" i="8"/>
  <c r="Q250" i="8"/>
  <c r="R250" i="8"/>
  <c r="W250" i="8"/>
  <c r="G251" i="8"/>
  <c r="J251" i="8"/>
  <c r="N251" i="8"/>
  <c r="M251" i="8"/>
  <c r="P251" i="8"/>
  <c r="R251" i="8"/>
  <c r="G252" i="8"/>
  <c r="N252" i="8"/>
  <c r="M252" i="8"/>
  <c r="P252" i="8"/>
  <c r="R252" i="8"/>
  <c r="G253" i="8"/>
  <c r="J253" i="8"/>
  <c r="N253" i="8"/>
  <c r="M253" i="8"/>
  <c r="R253" i="8"/>
  <c r="Q255" i="8"/>
  <c r="R255" i="8"/>
  <c r="Q257" i="8"/>
  <c r="R257" i="8"/>
  <c r="H261" i="8"/>
  <c r="H256" i="8"/>
  <c r="H254" i="8"/>
  <c r="I261" i="8"/>
  <c r="I256" i="8"/>
  <c r="I254" i="8"/>
  <c r="K261" i="8"/>
  <c r="K256" i="8"/>
  <c r="L261" i="8"/>
  <c r="L256" i="8"/>
  <c r="L254" i="8"/>
  <c r="O261" i="8"/>
  <c r="O256" i="8"/>
  <c r="U261" i="8"/>
  <c r="U256" i="8"/>
  <c r="U254" i="8"/>
  <c r="G262" i="8"/>
  <c r="G261" i="8"/>
  <c r="G256" i="8"/>
  <c r="G254" i="8"/>
  <c r="J262" i="8"/>
  <c r="M262" i="8"/>
  <c r="Q262" i="8"/>
  <c r="R262" i="8"/>
  <c r="S262" i="8"/>
  <c r="V262" i="8"/>
  <c r="G263" i="8"/>
  <c r="J263" i="8"/>
  <c r="P263" i="8"/>
  <c r="M263" i="8"/>
  <c r="Q263" i="8"/>
  <c r="R263" i="8"/>
  <c r="T263" i="8"/>
  <c r="V263" i="8"/>
  <c r="G264" i="8"/>
  <c r="N264" i="8"/>
  <c r="Q264" i="8"/>
  <c r="R264" i="8"/>
  <c r="Q265" i="8"/>
  <c r="R265" i="8"/>
  <c r="G267" i="8"/>
  <c r="J267" i="8"/>
  <c r="N267" i="8"/>
  <c r="M267" i="8"/>
  <c r="R267" i="8"/>
  <c r="G268" i="8"/>
  <c r="J268" i="8"/>
  <c r="N268" i="8"/>
  <c r="M268" i="8"/>
  <c r="R268" i="8"/>
  <c r="G269" i="8"/>
  <c r="N269" i="8"/>
  <c r="M269" i="8"/>
  <c r="P269" i="8"/>
  <c r="R269" i="8"/>
  <c r="Q285" i="8"/>
  <c r="R285" i="8"/>
  <c r="Q287" i="8"/>
  <c r="R287" i="8"/>
  <c r="H288" i="8"/>
  <c r="H286" i="8"/>
  <c r="H284" i="8"/>
  <c r="I288" i="8"/>
  <c r="I286" i="8"/>
  <c r="I284" i="8"/>
  <c r="K288" i="8"/>
  <c r="K286" i="8"/>
  <c r="K284" i="8"/>
  <c r="L288" i="8"/>
  <c r="L286" i="8"/>
  <c r="O288" i="8"/>
  <c r="O286" i="8"/>
  <c r="U288" i="8"/>
  <c r="U286" i="8"/>
  <c r="U284" i="8"/>
  <c r="X288" i="8"/>
  <c r="X286" i="8"/>
  <c r="X284" i="8"/>
  <c r="X234" i="8"/>
  <c r="G293" i="8"/>
  <c r="G288" i="8"/>
  <c r="G286" i="8"/>
  <c r="G284" i="8"/>
  <c r="N293" i="8"/>
  <c r="R293" i="8"/>
  <c r="Q326" i="8"/>
  <c r="R326" i="8"/>
  <c r="Q328" i="8"/>
  <c r="R328" i="8"/>
  <c r="Q330" i="8"/>
  <c r="R330" i="8"/>
  <c r="H331" i="8"/>
  <c r="H329" i="8"/>
  <c r="H327" i="8"/>
  <c r="I331" i="8"/>
  <c r="I329" i="8"/>
  <c r="I327" i="8"/>
  <c r="K331" i="8"/>
  <c r="K329" i="8"/>
  <c r="L331" i="8"/>
  <c r="L329" i="8"/>
  <c r="L327" i="8"/>
  <c r="O331" i="8"/>
  <c r="O329" i="8"/>
  <c r="U331" i="8"/>
  <c r="U329" i="8"/>
  <c r="U327" i="8"/>
  <c r="W331" i="8"/>
  <c r="W329" i="8"/>
  <c r="W327" i="8"/>
  <c r="G332" i="8"/>
  <c r="J332" i="8"/>
  <c r="M332" i="8"/>
  <c r="M331" i="8"/>
  <c r="M329" i="8"/>
  <c r="M327" i="8"/>
  <c r="Q332" i="8"/>
  <c r="R332" i="8"/>
  <c r="T332" i="8"/>
  <c r="T331" i="8"/>
  <c r="T329" i="8"/>
  <c r="T327" i="8"/>
  <c r="V332" i="8"/>
  <c r="V331" i="8"/>
  <c r="V329" i="8"/>
  <c r="V327" i="8"/>
  <c r="G334" i="8"/>
  <c r="G335" i="8"/>
  <c r="M335" i="8"/>
  <c r="P335" i="8"/>
  <c r="Q335" i="8"/>
  <c r="R335" i="8"/>
  <c r="S335" i="8"/>
  <c r="W335" i="8"/>
  <c r="V335" i="8"/>
  <c r="I366" i="8"/>
  <c r="I362" i="8"/>
  <c r="G367" i="8"/>
  <c r="G366" i="8"/>
  <c r="Q369" i="8"/>
  <c r="R369" i="8"/>
  <c r="H370" i="8"/>
  <c r="H368" i="8"/>
  <c r="I370" i="8"/>
  <c r="I368" i="8"/>
  <c r="K370" i="8"/>
  <c r="K368" i="8"/>
  <c r="L370" i="8"/>
  <c r="L368" i="8"/>
  <c r="O370" i="8"/>
  <c r="O368" i="8"/>
  <c r="U370" i="8"/>
  <c r="U368" i="8"/>
  <c r="Q371" i="8"/>
  <c r="R371" i="8"/>
  <c r="G372" i="8"/>
  <c r="J372" i="8"/>
  <c r="M372" i="8"/>
  <c r="Q372" i="8"/>
  <c r="R372" i="8"/>
  <c r="S372" i="8"/>
  <c r="V372" i="8"/>
  <c r="G373" i="8"/>
  <c r="N373" i="8"/>
  <c r="N370" i="8"/>
  <c r="R373" i="8"/>
  <c r="G374" i="8"/>
  <c r="J374" i="8"/>
  <c r="M374" i="8"/>
  <c r="P374" i="8"/>
  <c r="Q374" i="8"/>
  <c r="R374" i="8"/>
  <c r="T374" i="8"/>
  <c r="S374" i="8"/>
  <c r="G375" i="8"/>
  <c r="J375" i="8"/>
  <c r="M375" i="8"/>
  <c r="Q375" i="8"/>
  <c r="R375" i="8"/>
  <c r="S375" i="8"/>
  <c r="V375" i="8"/>
  <c r="G376" i="8"/>
  <c r="J376" i="8"/>
  <c r="M376" i="8"/>
  <c r="Q376" i="8"/>
  <c r="R376" i="8"/>
  <c r="T376" i="8"/>
  <c r="S376" i="8"/>
  <c r="G377" i="8"/>
  <c r="J377" i="8"/>
  <c r="Q377" i="8"/>
  <c r="G378" i="8"/>
  <c r="G379" i="8"/>
  <c r="J379" i="8"/>
  <c r="M379" i="8"/>
  <c r="G380" i="8"/>
  <c r="R380" i="8"/>
  <c r="Q393" i="8"/>
  <c r="R393" i="8"/>
  <c r="H394" i="8"/>
  <c r="H392" i="8"/>
  <c r="I394" i="8"/>
  <c r="I392" i="8"/>
  <c r="K394" i="8"/>
  <c r="K392" i="8"/>
  <c r="L394" i="8"/>
  <c r="L392" i="8"/>
  <c r="O394" i="8"/>
  <c r="O392" i="8"/>
  <c r="U394" i="8"/>
  <c r="U392" i="8"/>
  <c r="Q395" i="8"/>
  <c r="R395" i="8"/>
  <c r="G397" i="8"/>
  <c r="G394" i="8"/>
  <c r="G392" i="8"/>
  <c r="J397" i="8"/>
  <c r="N397" i="8"/>
  <c r="N394" i="8"/>
  <c r="R397" i="8"/>
  <c r="P398" i="8"/>
  <c r="Q398" i="8"/>
  <c r="R398" i="8"/>
  <c r="W398" i="8"/>
  <c r="K399" i="8"/>
  <c r="J399" i="8"/>
  <c r="R399" i="8"/>
  <c r="H405" i="8"/>
  <c r="G405" i="8"/>
  <c r="J405" i="8"/>
  <c r="N405" i="8"/>
  <c r="M405" i="8"/>
  <c r="P405" i="8"/>
  <c r="R405" i="8"/>
  <c r="T405" i="8"/>
  <c r="T399" i="8"/>
  <c r="W405" i="8"/>
  <c r="V405" i="8"/>
  <c r="G406" i="8"/>
  <c r="J406" i="8"/>
  <c r="M406" i="8"/>
  <c r="Q406" i="8"/>
  <c r="R406" i="8"/>
  <c r="S406" i="8"/>
  <c r="S399" i="8"/>
  <c r="V406" i="8"/>
  <c r="Q412" i="8"/>
  <c r="R412" i="8"/>
  <c r="Q414" i="8"/>
  <c r="R414" i="8"/>
  <c r="Q416" i="8"/>
  <c r="R416" i="8"/>
  <c r="H417" i="8"/>
  <c r="H415" i="8"/>
  <c r="H413" i="8"/>
  <c r="I417" i="8"/>
  <c r="I415" i="8"/>
  <c r="I413" i="8"/>
  <c r="K417" i="8"/>
  <c r="K415" i="8"/>
  <c r="L417" i="8"/>
  <c r="L415" i="8"/>
  <c r="N417" i="8"/>
  <c r="N415" i="8"/>
  <c r="N413" i="8"/>
  <c r="O417" i="8"/>
  <c r="O415" i="8"/>
  <c r="U417" i="8"/>
  <c r="U415" i="8"/>
  <c r="U413" i="8"/>
  <c r="W417" i="8"/>
  <c r="W415" i="8"/>
  <c r="W413" i="8"/>
  <c r="Q418" i="8"/>
  <c r="R418" i="8"/>
  <c r="Q419" i="8"/>
  <c r="R419" i="8"/>
  <c r="G420" i="8"/>
  <c r="J420" i="8"/>
  <c r="M420" i="8"/>
  <c r="Q420" i="8"/>
  <c r="R420" i="8"/>
  <c r="S420" i="8"/>
  <c r="V420" i="8"/>
  <c r="G421" i="8"/>
  <c r="J421" i="8"/>
  <c r="M421" i="8"/>
  <c r="Q421" i="8"/>
  <c r="R421" i="8"/>
  <c r="T421" i="8"/>
  <c r="T417" i="8"/>
  <c r="T415" i="8"/>
  <c r="T413" i="8"/>
  <c r="V421" i="8"/>
  <c r="Q444" i="8"/>
  <c r="R444" i="8"/>
  <c r="H445" i="8"/>
  <c r="H443" i="8"/>
  <c r="I445" i="8"/>
  <c r="I443" i="8"/>
  <c r="K445" i="8"/>
  <c r="K443" i="8"/>
  <c r="L445" i="8"/>
  <c r="L443" i="8"/>
  <c r="N445" i="8"/>
  <c r="N443" i="8"/>
  <c r="O445" i="8"/>
  <c r="O443" i="8"/>
  <c r="T445" i="8"/>
  <c r="T443" i="8"/>
  <c r="U445" i="8"/>
  <c r="U443" i="8"/>
  <c r="W445" i="8"/>
  <c r="W443" i="8"/>
  <c r="G446" i="8"/>
  <c r="J446" i="8"/>
  <c r="M446" i="8"/>
  <c r="M445" i="8"/>
  <c r="M443" i="8"/>
  <c r="Q446" i="8"/>
  <c r="R446" i="8"/>
  <c r="S446" i="8"/>
  <c r="S445" i="8"/>
  <c r="S443" i="8"/>
  <c r="V446" i="8"/>
  <c r="G447" i="8"/>
  <c r="V447" i="8"/>
  <c r="H482" i="8"/>
  <c r="H463" i="8"/>
  <c r="I482" i="8"/>
  <c r="I463" i="8"/>
  <c r="K482" i="8"/>
  <c r="K480" i="8"/>
  <c r="L482" i="8"/>
  <c r="L463" i="8"/>
  <c r="N482" i="8"/>
  <c r="N463" i="8"/>
  <c r="O482" i="8"/>
  <c r="O463" i="8"/>
  <c r="R463" i="8"/>
  <c r="T482" i="8"/>
  <c r="T463" i="8"/>
  <c r="U482" i="8"/>
  <c r="U463" i="8"/>
  <c r="W482" i="8"/>
  <c r="Q483" i="8"/>
  <c r="R483" i="8"/>
  <c r="G487" i="8"/>
  <c r="G488" i="8"/>
  <c r="J488" i="8"/>
  <c r="M488" i="8"/>
  <c r="Q488" i="8"/>
  <c r="R488" i="8"/>
  <c r="S488" i="8"/>
  <c r="V488" i="8"/>
  <c r="G489" i="8"/>
  <c r="J489" i="8"/>
  <c r="M489" i="8"/>
  <c r="Q489" i="8"/>
  <c r="R489" i="8"/>
  <c r="S489" i="8"/>
  <c r="V489" i="8"/>
  <c r="Q501" i="8"/>
  <c r="R501" i="8"/>
  <c r="G502" i="8"/>
  <c r="G500" i="8"/>
  <c r="G498" i="8"/>
  <c r="H502" i="8"/>
  <c r="H500" i="8"/>
  <c r="H498" i="8"/>
  <c r="I502" i="8"/>
  <c r="I500" i="8"/>
  <c r="I498" i="8"/>
  <c r="K502" i="8"/>
  <c r="K500" i="8"/>
  <c r="L502" i="8"/>
  <c r="N502" i="8"/>
  <c r="N500" i="8"/>
  <c r="N498" i="8"/>
  <c r="O502" i="8"/>
  <c r="T502" i="8"/>
  <c r="T500" i="8"/>
  <c r="T498" i="8"/>
  <c r="U502" i="8"/>
  <c r="U500" i="8"/>
  <c r="U498" i="8"/>
  <c r="W502" i="8"/>
  <c r="W500" i="8"/>
  <c r="W498" i="8"/>
  <c r="Q503" i="8"/>
  <c r="R503" i="8"/>
  <c r="J504" i="8"/>
  <c r="M504" i="8"/>
  <c r="M502" i="8"/>
  <c r="M500" i="8"/>
  <c r="M498" i="8"/>
  <c r="Q504" i="8"/>
  <c r="R504" i="8"/>
  <c r="S504" i="8"/>
  <c r="S502" i="8"/>
  <c r="S500" i="8"/>
  <c r="S498" i="8"/>
  <c r="V504" i="8"/>
  <c r="V502" i="8"/>
  <c r="V500" i="8"/>
  <c r="V498" i="8"/>
  <c r="D21" i="7"/>
  <c r="D26" i="7"/>
  <c r="F33" i="7"/>
  <c r="D33" i="7"/>
  <c r="D35" i="7"/>
  <c r="D36" i="7"/>
  <c r="D37" i="7"/>
  <c r="G9" i="1"/>
  <c r="J9" i="1"/>
  <c r="M9" i="1"/>
  <c r="N9" i="1"/>
  <c r="P9" i="1"/>
  <c r="S9" i="1"/>
  <c r="G11" i="1"/>
  <c r="J11" i="1"/>
  <c r="M11" i="1"/>
  <c r="N11" i="1"/>
  <c r="P11" i="1"/>
  <c r="S11" i="1"/>
  <c r="D12" i="1"/>
  <c r="E12" i="1"/>
  <c r="F12" i="1"/>
  <c r="H12" i="1"/>
  <c r="J12" i="1"/>
  <c r="K12" i="1"/>
  <c r="P12" i="1"/>
  <c r="Q12" i="1"/>
  <c r="T12" i="1"/>
  <c r="G13" i="1"/>
  <c r="J13" i="1"/>
  <c r="M13" i="1"/>
  <c r="N13" i="1"/>
  <c r="P13" i="1"/>
  <c r="S13" i="1"/>
  <c r="D14" i="1"/>
  <c r="G14" i="1"/>
  <c r="J14" i="1"/>
  <c r="N14" i="1"/>
  <c r="P14" i="1"/>
  <c r="S14" i="1"/>
  <c r="D15" i="1"/>
  <c r="G15" i="1"/>
  <c r="J15" i="1"/>
  <c r="M15" i="1"/>
  <c r="N15" i="1"/>
  <c r="P15" i="1"/>
  <c r="S15" i="1"/>
  <c r="D16" i="1"/>
  <c r="G16" i="1"/>
  <c r="J16" i="1"/>
  <c r="M16" i="1"/>
  <c r="N16" i="1"/>
  <c r="P16" i="1"/>
  <c r="S16" i="1"/>
  <c r="D17" i="1"/>
  <c r="E17" i="1"/>
  <c r="E10" i="1"/>
  <c r="F17" i="1"/>
  <c r="H17" i="1"/>
  <c r="G17" i="1"/>
  <c r="M17" i="1"/>
  <c r="J17" i="1"/>
  <c r="K17" i="1"/>
  <c r="N17" i="1"/>
  <c r="P17" i="1"/>
  <c r="Q17" i="1"/>
  <c r="Q10" i="1"/>
  <c r="T17" i="1"/>
  <c r="S17" i="1"/>
  <c r="G18" i="1"/>
  <c r="J18" i="1"/>
  <c r="M18" i="1"/>
  <c r="N18" i="1"/>
  <c r="P18" i="1"/>
  <c r="S18" i="1"/>
  <c r="D19" i="1"/>
  <c r="G19" i="1"/>
  <c r="J19" i="1"/>
  <c r="N19" i="1"/>
  <c r="P19" i="1"/>
  <c r="S19" i="1"/>
  <c r="E20" i="1"/>
  <c r="D20" i="1"/>
  <c r="F20" i="1"/>
  <c r="G20" i="1"/>
  <c r="H20" i="1"/>
  <c r="K20" i="1"/>
  <c r="Q20" i="1"/>
  <c r="P20" i="1"/>
  <c r="S20" i="1"/>
  <c r="T20" i="1"/>
  <c r="D22" i="1"/>
  <c r="D23" i="1"/>
  <c r="G23" i="1"/>
  <c r="J23" i="1"/>
  <c r="M23" i="1"/>
  <c r="N23" i="1"/>
  <c r="P23" i="1"/>
  <c r="S23" i="1"/>
  <c r="D25" i="1"/>
  <c r="G25" i="1"/>
  <c r="J25" i="1"/>
  <c r="M25" i="1"/>
  <c r="N25" i="1"/>
  <c r="P25" i="1"/>
  <c r="S25" i="1"/>
  <c r="D26" i="1"/>
  <c r="G26" i="1"/>
  <c r="J26" i="1"/>
  <c r="M26" i="1"/>
  <c r="N26" i="1"/>
  <c r="P26" i="1"/>
  <c r="S26" i="1"/>
  <c r="D27" i="1"/>
  <c r="G27" i="1"/>
  <c r="J27" i="1"/>
  <c r="M27" i="1"/>
  <c r="N27" i="1"/>
  <c r="P27" i="1"/>
  <c r="S27" i="1"/>
  <c r="D28" i="1"/>
  <c r="G28" i="1"/>
  <c r="J28" i="1"/>
  <c r="M28" i="1"/>
  <c r="N28" i="1"/>
  <c r="P28" i="1"/>
  <c r="S28" i="1"/>
  <c r="D29" i="1"/>
  <c r="G29" i="1"/>
  <c r="J29" i="1"/>
  <c r="N29" i="1"/>
  <c r="P29" i="1"/>
  <c r="S29" i="1"/>
  <c r="D30" i="1"/>
  <c r="G30" i="1"/>
  <c r="J30" i="1"/>
  <c r="M30" i="1"/>
  <c r="N30" i="1"/>
  <c r="P30" i="1"/>
  <c r="S30" i="1"/>
  <c r="D31" i="1"/>
  <c r="G31" i="1"/>
  <c r="J31" i="1"/>
  <c r="M31" i="1"/>
  <c r="N31" i="1"/>
  <c r="P31" i="1"/>
  <c r="S31" i="1"/>
  <c r="D32" i="1"/>
  <c r="G32" i="1"/>
  <c r="J32" i="1"/>
  <c r="M32" i="1"/>
  <c r="N32" i="1"/>
  <c r="P32" i="1"/>
  <c r="S32" i="1"/>
  <c r="D33" i="1"/>
  <c r="G33" i="1"/>
  <c r="J33" i="1"/>
  <c r="M33" i="1"/>
  <c r="N33" i="1"/>
  <c r="P33" i="1"/>
  <c r="S33" i="1"/>
  <c r="D34" i="1"/>
  <c r="G34" i="1"/>
  <c r="J34" i="1"/>
  <c r="M34" i="1"/>
  <c r="N34" i="1"/>
  <c r="P34" i="1"/>
  <c r="S34" i="1"/>
  <c r="D35" i="1"/>
  <c r="G35" i="1"/>
  <c r="J35" i="1"/>
  <c r="M35" i="1"/>
  <c r="N35" i="1"/>
  <c r="P35" i="1"/>
  <c r="S35" i="1"/>
  <c r="D36" i="1"/>
  <c r="G36" i="1"/>
  <c r="J36" i="1"/>
  <c r="M36" i="1"/>
  <c r="N36" i="1"/>
  <c r="P36" i="1"/>
  <c r="S36" i="1"/>
  <c r="D37" i="1"/>
  <c r="G37" i="1"/>
  <c r="J37" i="1"/>
  <c r="N37" i="1"/>
  <c r="P37" i="1"/>
  <c r="S37" i="1"/>
  <c r="D38" i="1"/>
  <c r="G38" i="1"/>
  <c r="J38" i="1"/>
  <c r="M38" i="1"/>
  <c r="N38" i="1"/>
  <c r="P38" i="1"/>
  <c r="S38" i="1"/>
  <c r="D39" i="1"/>
  <c r="G39" i="1"/>
  <c r="J39" i="1"/>
  <c r="M39" i="1"/>
  <c r="N39" i="1"/>
  <c r="P39" i="1"/>
  <c r="S39" i="1"/>
  <c r="D40" i="1"/>
  <c r="E40" i="1"/>
  <c r="F40" i="1"/>
  <c r="H40" i="1"/>
  <c r="G40" i="1"/>
  <c r="K40" i="1"/>
  <c r="J40" i="1"/>
  <c r="N40" i="1"/>
  <c r="Q40" i="1"/>
  <c r="P40" i="1"/>
  <c r="T40" i="1"/>
  <c r="S40" i="1"/>
  <c r="D41" i="1"/>
  <c r="G41" i="1"/>
  <c r="J41" i="1"/>
  <c r="M41" i="1"/>
  <c r="N41" i="1"/>
  <c r="P41" i="1"/>
  <c r="S41" i="1"/>
  <c r="D42" i="1"/>
  <c r="G42" i="1"/>
  <c r="J42" i="1"/>
  <c r="M42" i="1"/>
  <c r="N42" i="1"/>
  <c r="P42" i="1"/>
  <c r="S42" i="1"/>
  <c r="D43" i="1"/>
  <c r="G43" i="1"/>
  <c r="J43" i="1"/>
  <c r="N43" i="1"/>
  <c r="P43" i="1"/>
  <c r="S43" i="1"/>
  <c r="F44" i="1"/>
  <c r="K44" i="1"/>
  <c r="Q44" i="1"/>
  <c r="P44" i="1"/>
  <c r="G45" i="1"/>
  <c r="J45" i="1"/>
  <c r="M45" i="1"/>
  <c r="N45" i="1"/>
  <c r="P45" i="1"/>
  <c r="S45" i="1"/>
  <c r="E46" i="1"/>
  <c r="D46" i="1"/>
  <c r="F46" i="1"/>
  <c r="G46" i="1"/>
  <c r="H46" i="1"/>
  <c r="H44" i="1"/>
  <c r="G44" i="1"/>
  <c r="K46" i="1"/>
  <c r="N46" i="1"/>
  <c r="Q46" i="1"/>
  <c r="P46" i="1"/>
  <c r="S46" i="1"/>
  <c r="T46" i="1"/>
  <c r="T44" i="1"/>
  <c r="S44" i="1"/>
  <c r="G47" i="1"/>
  <c r="J47" i="1"/>
  <c r="M47" i="1"/>
  <c r="N47" i="1"/>
  <c r="P47" i="1"/>
  <c r="S47" i="1"/>
  <c r="D48" i="1"/>
  <c r="G48" i="1"/>
  <c r="J48" i="1"/>
  <c r="M48" i="1"/>
  <c r="N48" i="1"/>
  <c r="P48" i="1"/>
  <c r="S48" i="1"/>
  <c r="E49" i="1"/>
  <c r="D49" i="1"/>
  <c r="F49" i="1"/>
  <c r="H49" i="1"/>
  <c r="G49" i="1"/>
  <c r="J49" i="1"/>
  <c r="K49" i="1"/>
  <c r="N49" i="1"/>
  <c r="P49" i="1"/>
  <c r="Q49" i="1"/>
  <c r="T49" i="1"/>
  <c r="S49" i="1"/>
  <c r="G50" i="1"/>
  <c r="M50" i="1"/>
  <c r="J50" i="1"/>
  <c r="N50" i="1"/>
  <c r="P50" i="1"/>
  <c r="S50" i="1"/>
  <c r="D51" i="1"/>
  <c r="G51" i="1"/>
  <c r="J51" i="1"/>
  <c r="M51" i="1"/>
  <c r="N51" i="1"/>
  <c r="P51" i="1"/>
  <c r="S51" i="1"/>
  <c r="E52" i="1"/>
  <c r="D52" i="1"/>
  <c r="F52" i="1"/>
  <c r="G52" i="1"/>
  <c r="H52" i="1"/>
  <c r="K52" i="1"/>
  <c r="N52" i="1"/>
  <c r="Q52" i="1"/>
  <c r="P52" i="1"/>
  <c r="S52" i="1"/>
  <c r="T52" i="1"/>
  <c r="D53" i="1"/>
  <c r="G53" i="1"/>
  <c r="J53" i="1"/>
  <c r="M53" i="1"/>
  <c r="N53" i="1"/>
  <c r="P53" i="1"/>
  <c r="S53" i="1"/>
  <c r="D54" i="1"/>
  <c r="G54" i="1"/>
  <c r="J54" i="1"/>
  <c r="M54" i="1"/>
  <c r="N54" i="1"/>
  <c r="P54" i="1"/>
  <c r="S54" i="1"/>
  <c r="D55" i="1"/>
  <c r="G55" i="1"/>
  <c r="J55" i="1"/>
  <c r="M55" i="1"/>
  <c r="N55" i="1"/>
  <c r="P55" i="1"/>
  <c r="S55" i="1"/>
  <c r="E56" i="1"/>
  <c r="D56" i="1"/>
  <c r="F56" i="1"/>
  <c r="H56" i="1"/>
  <c r="G56" i="1"/>
  <c r="J56" i="1"/>
  <c r="M56" i="1"/>
  <c r="K56" i="1"/>
  <c r="N56" i="1"/>
  <c r="P56" i="1"/>
  <c r="Q56" i="1"/>
  <c r="T56" i="1"/>
  <c r="S56" i="1"/>
  <c r="D57" i="1"/>
  <c r="G57" i="1"/>
  <c r="J57" i="1"/>
  <c r="M57" i="1"/>
  <c r="N57" i="1"/>
  <c r="P57" i="1"/>
  <c r="S57" i="1"/>
  <c r="D58" i="1"/>
  <c r="G58" i="1"/>
  <c r="M58" i="1"/>
  <c r="J58" i="1"/>
  <c r="N58" i="1"/>
  <c r="P58" i="1"/>
  <c r="S58" i="1"/>
  <c r="F59" i="1"/>
  <c r="K59" i="1"/>
  <c r="Q59" i="1"/>
  <c r="P59" i="1"/>
  <c r="G60" i="1"/>
  <c r="J60" i="1"/>
  <c r="M60" i="1"/>
  <c r="N60" i="1"/>
  <c r="P60" i="1"/>
  <c r="S60" i="1"/>
  <c r="D61" i="1"/>
  <c r="G61" i="1"/>
  <c r="J61" i="1"/>
  <c r="M61" i="1"/>
  <c r="N61" i="1"/>
  <c r="P61" i="1"/>
  <c r="S61" i="1"/>
  <c r="G62" i="1"/>
  <c r="M62" i="1"/>
  <c r="J62" i="1"/>
  <c r="N62" i="1"/>
  <c r="P62" i="1"/>
  <c r="S62" i="1"/>
  <c r="D63" i="1"/>
  <c r="G63" i="1"/>
  <c r="J63" i="1"/>
  <c r="M63" i="1"/>
  <c r="N63" i="1"/>
  <c r="P63" i="1"/>
  <c r="S63" i="1"/>
  <c r="E64" i="1"/>
  <c r="D64" i="1"/>
  <c r="H64" i="1"/>
  <c r="K64" i="1"/>
  <c r="J64" i="1"/>
  <c r="N64" i="1"/>
  <c r="Q64" i="1"/>
  <c r="P64" i="1"/>
  <c r="T64" i="1"/>
  <c r="G65" i="1"/>
  <c r="J65" i="1"/>
  <c r="M65" i="1"/>
  <c r="N65" i="1"/>
  <c r="P65" i="1"/>
  <c r="S65" i="1"/>
  <c r="D66" i="1"/>
  <c r="G66" i="1"/>
  <c r="M66" i="1"/>
  <c r="J66" i="1"/>
  <c r="N66" i="1"/>
  <c r="P66" i="1"/>
  <c r="S66" i="1"/>
  <c r="D67" i="1"/>
  <c r="G67" i="1"/>
  <c r="J67" i="1"/>
  <c r="M67" i="1"/>
  <c r="N67" i="1"/>
  <c r="P67" i="1"/>
  <c r="S67" i="1"/>
  <c r="D68" i="1"/>
  <c r="G68" i="1"/>
  <c r="J68" i="1"/>
  <c r="M68" i="1"/>
  <c r="N68" i="1"/>
  <c r="P68" i="1"/>
  <c r="S68" i="1"/>
  <c r="D69" i="1"/>
  <c r="E69" i="1"/>
  <c r="G69" i="1"/>
  <c r="H69" i="1"/>
  <c r="J69" i="1"/>
  <c r="M69" i="1"/>
  <c r="K69" i="1"/>
  <c r="N69" i="1"/>
  <c r="P69" i="1"/>
  <c r="Q69" i="1"/>
  <c r="S69" i="1"/>
  <c r="T69" i="1"/>
  <c r="G70" i="1"/>
  <c r="M70" i="1"/>
  <c r="J70" i="1"/>
  <c r="N70" i="1"/>
  <c r="P70" i="1"/>
  <c r="S70" i="1"/>
  <c r="D71" i="1"/>
  <c r="G71" i="1"/>
  <c r="J71" i="1"/>
  <c r="M71" i="1"/>
  <c r="N71" i="1"/>
  <c r="P71" i="1"/>
  <c r="S71" i="1"/>
  <c r="H72" i="1"/>
  <c r="G72" i="1"/>
  <c r="K72" i="1"/>
  <c r="J72" i="1"/>
  <c r="Q72" i="1"/>
  <c r="P72" i="1"/>
  <c r="T72" i="1"/>
  <c r="S72" i="1"/>
  <c r="G73" i="1"/>
  <c r="J73" i="1"/>
  <c r="M73" i="1"/>
  <c r="N73" i="1"/>
  <c r="P73" i="1"/>
  <c r="S73" i="1"/>
  <c r="E74" i="1"/>
  <c r="G74" i="1"/>
  <c r="J74" i="1"/>
  <c r="M74" i="1"/>
  <c r="N74" i="1"/>
  <c r="P74" i="1"/>
  <c r="S74" i="1"/>
  <c r="G75" i="1"/>
  <c r="J75" i="1"/>
  <c r="M75" i="1"/>
  <c r="N75" i="1"/>
  <c r="P75" i="1"/>
  <c r="S75" i="1"/>
  <c r="D76" i="1"/>
  <c r="G76" i="1"/>
  <c r="J76" i="1"/>
  <c r="M76" i="1"/>
  <c r="N76" i="1"/>
  <c r="P76" i="1"/>
  <c r="S76" i="1"/>
  <c r="D77" i="1"/>
  <c r="G77" i="1"/>
  <c r="J77" i="1"/>
  <c r="M77" i="1"/>
  <c r="N77" i="1"/>
  <c r="P77" i="1"/>
  <c r="S77" i="1"/>
  <c r="D78" i="1"/>
  <c r="G78" i="1"/>
  <c r="M78" i="1"/>
  <c r="J78" i="1"/>
  <c r="N78" i="1"/>
  <c r="P78" i="1"/>
  <c r="S78" i="1"/>
  <c r="D79" i="1"/>
  <c r="G79" i="1"/>
  <c r="J79" i="1"/>
  <c r="M79" i="1"/>
  <c r="N79" i="1"/>
  <c r="P79" i="1"/>
  <c r="S79" i="1"/>
  <c r="D80" i="1"/>
  <c r="G80" i="1"/>
  <c r="J80" i="1"/>
  <c r="M80" i="1"/>
  <c r="N80" i="1"/>
  <c r="P80" i="1"/>
  <c r="S80" i="1"/>
  <c r="D81" i="1"/>
  <c r="G81" i="1"/>
  <c r="J81" i="1"/>
  <c r="M81" i="1"/>
  <c r="N81" i="1"/>
  <c r="P81" i="1"/>
  <c r="S81" i="1"/>
  <c r="D82" i="1"/>
  <c r="G82" i="1"/>
  <c r="M82" i="1"/>
  <c r="J82" i="1"/>
  <c r="N82" i="1"/>
  <c r="P82" i="1"/>
  <c r="S82" i="1"/>
  <c r="D83" i="1"/>
  <c r="G83" i="1"/>
  <c r="J83" i="1"/>
  <c r="M83" i="1"/>
  <c r="N83" i="1"/>
  <c r="P83" i="1"/>
  <c r="S83" i="1"/>
  <c r="D84" i="1"/>
  <c r="G84" i="1"/>
  <c r="J84" i="1"/>
  <c r="M84" i="1"/>
  <c r="N84" i="1"/>
  <c r="P84" i="1"/>
  <c r="S84" i="1"/>
  <c r="D85" i="1"/>
  <c r="G85" i="1"/>
  <c r="J85" i="1"/>
  <c r="M85" i="1"/>
  <c r="N85" i="1"/>
  <c r="P85" i="1"/>
  <c r="S85" i="1"/>
  <c r="D86" i="1"/>
  <c r="G86" i="1"/>
  <c r="M86" i="1"/>
  <c r="J86" i="1"/>
  <c r="N86" i="1"/>
  <c r="P86" i="1"/>
  <c r="S86" i="1"/>
  <c r="D87" i="1"/>
  <c r="G87" i="1"/>
  <c r="J87" i="1"/>
  <c r="M87" i="1"/>
  <c r="N87" i="1"/>
  <c r="P87" i="1"/>
  <c r="S87" i="1"/>
  <c r="D88" i="1"/>
  <c r="G88" i="1"/>
  <c r="J88" i="1"/>
  <c r="M88" i="1"/>
  <c r="N88" i="1"/>
  <c r="P88" i="1"/>
  <c r="S88" i="1"/>
  <c r="D89" i="1"/>
  <c r="G89" i="1"/>
  <c r="J89" i="1"/>
  <c r="M89" i="1"/>
  <c r="N89" i="1"/>
  <c r="P89" i="1"/>
  <c r="S89" i="1"/>
  <c r="D90" i="1"/>
  <c r="G90" i="1"/>
  <c r="M90" i="1"/>
  <c r="J90" i="1"/>
  <c r="N90" i="1"/>
  <c r="P90" i="1"/>
  <c r="S90" i="1"/>
  <c r="D91" i="1"/>
  <c r="G91" i="1"/>
  <c r="J91" i="1"/>
  <c r="M91" i="1"/>
  <c r="N91" i="1"/>
  <c r="P91" i="1"/>
  <c r="S91" i="1"/>
  <c r="D92" i="1"/>
  <c r="G92" i="1"/>
  <c r="J92" i="1"/>
  <c r="M92" i="1"/>
  <c r="N92" i="1"/>
  <c r="P92" i="1"/>
  <c r="S92" i="1"/>
  <c r="D93" i="1"/>
  <c r="G93" i="1"/>
  <c r="J93" i="1"/>
  <c r="M93" i="1"/>
  <c r="N93" i="1"/>
  <c r="P93" i="1"/>
  <c r="S93" i="1"/>
  <c r="D94" i="1"/>
  <c r="G94" i="1"/>
  <c r="M94" i="1"/>
  <c r="J94" i="1"/>
  <c r="N94" i="1"/>
  <c r="P94" i="1"/>
  <c r="S94" i="1"/>
  <c r="D95" i="1"/>
  <c r="G95" i="1"/>
  <c r="J95" i="1"/>
  <c r="M95" i="1"/>
  <c r="N95" i="1"/>
  <c r="P95" i="1"/>
  <c r="S95" i="1"/>
  <c r="D96" i="1"/>
  <c r="G96" i="1"/>
  <c r="J96" i="1"/>
  <c r="M96" i="1"/>
  <c r="N96" i="1"/>
  <c r="P96" i="1"/>
  <c r="S96" i="1"/>
  <c r="D97" i="1"/>
  <c r="G97" i="1"/>
  <c r="J97" i="1"/>
  <c r="M97" i="1"/>
  <c r="N97" i="1"/>
  <c r="P97" i="1"/>
  <c r="S97" i="1"/>
  <c r="G98" i="1"/>
  <c r="J98" i="1"/>
  <c r="M98" i="1"/>
  <c r="N98" i="1"/>
  <c r="P98" i="1"/>
  <c r="S98" i="1"/>
  <c r="D99" i="1"/>
  <c r="G99" i="1"/>
  <c r="J99" i="1"/>
  <c r="M99" i="1"/>
  <c r="N99" i="1"/>
  <c r="P99" i="1"/>
  <c r="S99" i="1"/>
  <c r="D100" i="1"/>
  <c r="G100" i="1"/>
  <c r="J100" i="1"/>
  <c r="M100" i="1"/>
  <c r="N100" i="1"/>
  <c r="P100" i="1"/>
  <c r="S100" i="1"/>
  <c r="G101" i="1"/>
  <c r="J101" i="1"/>
  <c r="M101" i="1"/>
  <c r="N101" i="1"/>
  <c r="P101" i="1"/>
  <c r="S101" i="1"/>
  <c r="D102" i="1"/>
  <c r="G102" i="1"/>
  <c r="J102" i="1"/>
  <c r="M102" i="1"/>
  <c r="N102" i="1"/>
  <c r="P102" i="1"/>
  <c r="S102" i="1"/>
  <c r="D103" i="1"/>
  <c r="E103" i="1"/>
  <c r="F103" i="1"/>
  <c r="H103" i="1"/>
  <c r="G103" i="1"/>
  <c r="K103" i="1"/>
  <c r="J103" i="1"/>
  <c r="Q103" i="1"/>
  <c r="P103" i="1"/>
  <c r="T103" i="1"/>
  <c r="S103" i="1"/>
  <c r="G104" i="1"/>
  <c r="J104" i="1"/>
  <c r="M104" i="1"/>
  <c r="N104" i="1"/>
  <c r="P104" i="1"/>
  <c r="S104" i="1"/>
  <c r="D105" i="1"/>
  <c r="G105" i="1"/>
  <c r="M105" i="1"/>
  <c r="J105" i="1"/>
  <c r="N105" i="1"/>
  <c r="P105" i="1"/>
  <c r="S105" i="1"/>
  <c r="D106" i="1"/>
  <c r="G106" i="1"/>
  <c r="J106" i="1"/>
  <c r="M106" i="1"/>
  <c r="N106" i="1"/>
  <c r="P106" i="1"/>
  <c r="S106" i="1"/>
  <c r="D107" i="1"/>
  <c r="G107" i="1"/>
  <c r="J107" i="1"/>
  <c r="M107" i="1"/>
  <c r="N107" i="1"/>
  <c r="P107" i="1"/>
  <c r="S107" i="1"/>
  <c r="P376" i="8"/>
  <c r="T107" i="8"/>
  <c r="S107" i="8"/>
  <c r="Q107" i="8"/>
  <c r="P95" i="8"/>
  <c r="V417" i="8"/>
  <c r="V415" i="8"/>
  <c r="V413" i="8"/>
  <c r="V411" i="8"/>
  <c r="R370" i="8"/>
  <c r="T269" i="8"/>
  <c r="S269" i="8"/>
  <c r="Q269" i="8"/>
  <c r="P268" i="8"/>
  <c r="T253" i="8"/>
  <c r="S253" i="8"/>
  <c r="Q253" i="8"/>
  <c r="P247" i="8"/>
  <c r="P200" i="8"/>
  <c r="R198" i="8"/>
  <c r="J198" i="8"/>
  <c r="P155" i="8"/>
  <c r="P64" i="8"/>
  <c r="P62" i="8"/>
  <c r="W38" i="8"/>
  <c r="V38" i="8"/>
  <c r="P36" i="8"/>
  <c r="P34" i="8"/>
  <c r="P32" i="8"/>
  <c r="W22" i="8"/>
  <c r="V22" i="8"/>
  <c r="Q373" i="8"/>
  <c r="P156" i="8"/>
  <c r="G74" i="8"/>
  <c r="P71" i="8"/>
  <c r="P59" i="8"/>
  <c r="P57" i="8"/>
  <c r="P63" i="8"/>
  <c r="P49" i="8"/>
  <c r="P48" i="8"/>
  <c r="P27" i="8"/>
  <c r="S421" i="8"/>
  <c r="S417" i="8"/>
  <c r="S415" i="8"/>
  <c r="S413" i="8"/>
  <c r="J223" i="8"/>
  <c r="T183" i="8"/>
  <c r="S183" i="8"/>
  <c r="J182" i="8"/>
  <c r="W181" i="8"/>
  <c r="V181" i="8"/>
  <c r="V178" i="8"/>
  <c r="R170" i="8"/>
  <c r="T139" i="8"/>
  <c r="P137" i="8"/>
  <c r="P128" i="8"/>
  <c r="T108" i="8"/>
  <c r="S108" i="8"/>
  <c r="Q108" i="8"/>
  <c r="P17" i="8"/>
  <c r="G417" i="8"/>
  <c r="G415" i="8"/>
  <c r="G413" i="8"/>
  <c r="W374" i="8"/>
  <c r="V374" i="8"/>
  <c r="V109" i="8"/>
  <c r="V445" i="8"/>
  <c r="V443" i="8"/>
  <c r="Q397" i="8"/>
  <c r="T268" i="8"/>
  <c r="Q268" i="8"/>
  <c r="T264" i="8"/>
  <c r="S264" i="8"/>
  <c r="P249" i="8"/>
  <c r="T184" i="8"/>
  <c r="S184" i="8"/>
  <c r="Q184" i="8"/>
  <c r="N182" i="8"/>
  <c r="Q182" i="8"/>
  <c r="R182" i="8"/>
  <c r="J178" i="8"/>
  <c r="Q172" i="8"/>
  <c r="P159" i="8"/>
  <c r="T140" i="8"/>
  <c r="S140" i="8"/>
  <c r="Q140" i="8"/>
  <c r="P138" i="8"/>
  <c r="P136" i="8"/>
  <c r="G135" i="8"/>
  <c r="G134" i="8"/>
  <c r="G133" i="8"/>
  <c r="R125" i="8"/>
  <c r="W107" i="8"/>
  <c r="V107" i="8"/>
  <c r="P105" i="8"/>
  <c r="P103" i="8"/>
  <c r="P99" i="8"/>
  <c r="P96" i="8"/>
  <c r="G93" i="8"/>
  <c r="G89" i="8"/>
  <c r="G87" i="8"/>
  <c r="R74" i="8"/>
  <c r="P69" i="8"/>
  <c r="P67" i="8"/>
  <c r="P41" i="8"/>
  <c r="P35" i="8"/>
  <c r="P33" i="8"/>
  <c r="W28" i="8"/>
  <c r="V28" i="8"/>
  <c r="P28" i="8"/>
  <c r="V482" i="8"/>
  <c r="V480" i="8"/>
  <c r="N261" i="8"/>
  <c r="Q261" i="8"/>
  <c r="G246" i="8"/>
  <c r="G245" i="8"/>
  <c r="N245" i="8"/>
  <c r="M246" i="8"/>
  <c r="M482" i="8"/>
  <c r="M480" i="8"/>
  <c r="G445" i="8"/>
  <c r="G443" i="8"/>
  <c r="G411" i="8"/>
  <c r="P375" i="8"/>
  <c r="S332" i="8"/>
  <c r="S331" i="8"/>
  <c r="S329" i="8"/>
  <c r="S327" i="8"/>
  <c r="W269" i="8"/>
  <c r="V269" i="8"/>
  <c r="Q267" i="8"/>
  <c r="W264" i="8"/>
  <c r="M264" i="8"/>
  <c r="P264" i="8"/>
  <c r="R261" i="8"/>
  <c r="Q252" i="8"/>
  <c r="Q251" i="8"/>
  <c r="U218" i="8"/>
  <c r="U216" i="8"/>
  <c r="O218" i="8"/>
  <c r="L218" i="8"/>
  <c r="L216" i="8"/>
  <c r="I218" i="8"/>
  <c r="I216" i="8"/>
  <c r="I192" i="8"/>
  <c r="X174" i="8"/>
  <c r="X141" i="8"/>
  <c r="N176" i="8"/>
  <c r="N174" i="8"/>
  <c r="H176" i="8"/>
  <c r="H174" i="8"/>
  <c r="V153" i="8"/>
  <c r="N135" i="8"/>
  <c r="N134" i="8"/>
  <c r="G125" i="8"/>
  <c r="G121" i="8"/>
  <c r="G109" i="8"/>
  <c r="S57" i="8"/>
  <c r="T55" i="8"/>
  <c r="P19" i="8"/>
  <c r="P225" i="8"/>
  <c r="P223" i="8"/>
  <c r="P218" i="8"/>
  <c r="P216" i="8"/>
  <c r="P221" i="8"/>
  <c r="P220" i="8"/>
  <c r="W218" i="8"/>
  <c r="W216" i="8"/>
  <c r="N218" i="8"/>
  <c r="N216" i="8"/>
  <c r="K218" i="8"/>
  <c r="H218" i="8"/>
  <c r="H216" i="8"/>
  <c r="T201" i="8"/>
  <c r="Q201" i="8"/>
  <c r="W200" i="8"/>
  <c r="V200" i="8"/>
  <c r="W191" i="8"/>
  <c r="R188" i="8"/>
  <c r="W183" i="8"/>
  <c r="M183" i="8"/>
  <c r="P183" i="8"/>
  <c r="G178" i="8"/>
  <c r="U176" i="8"/>
  <c r="U174" i="8"/>
  <c r="L176" i="8"/>
  <c r="L174" i="8"/>
  <c r="Q168" i="8"/>
  <c r="S159" i="8"/>
  <c r="S153" i="8"/>
  <c r="M153" i="8"/>
  <c r="W139" i="8"/>
  <c r="V139" i="8"/>
  <c r="M139" i="8"/>
  <c r="J135" i="8"/>
  <c r="P127" i="8"/>
  <c r="S125" i="8"/>
  <c r="S121" i="8"/>
  <c r="S109" i="8"/>
  <c r="Q106" i="8"/>
  <c r="Q105" i="8"/>
  <c r="P102" i="8"/>
  <c r="Q101" i="8"/>
  <c r="Q100" i="8"/>
  <c r="P98" i="8"/>
  <c r="R93" i="8"/>
  <c r="Q76" i="8"/>
  <c r="J74" i="8"/>
  <c r="P68" i="8"/>
  <c r="P66" i="8"/>
  <c r="P60" i="8"/>
  <c r="G59" i="8"/>
  <c r="G57" i="8"/>
  <c r="G55" i="8"/>
  <c r="U55" i="8"/>
  <c r="Q49" i="8"/>
  <c r="W48" i="8"/>
  <c r="V48" i="8"/>
  <c r="P40" i="8"/>
  <c r="P38" i="8"/>
  <c r="P29" i="8"/>
  <c r="N15" i="8"/>
  <c r="G15" i="8"/>
  <c r="G13" i="8"/>
  <c r="G11" i="8"/>
  <c r="T480" i="8"/>
  <c r="N480" i="8"/>
  <c r="H480" i="8"/>
  <c r="J445" i="8"/>
  <c r="W399" i="8"/>
  <c r="O284" i="8"/>
  <c r="N256" i="8"/>
  <c r="N254" i="8"/>
  <c r="K254" i="8"/>
  <c r="J254" i="8"/>
  <c r="J256" i="8"/>
  <c r="M245" i="8"/>
  <c r="T245" i="8"/>
  <c r="S245" i="8"/>
  <c r="Q245" i="8"/>
  <c r="O216" i="8"/>
  <c r="R216" i="8"/>
  <c r="R218" i="8"/>
  <c r="Q482" i="8"/>
  <c r="P446" i="8"/>
  <c r="P445" i="8"/>
  <c r="P443" i="8"/>
  <c r="Q445" i="8"/>
  <c r="P420" i="8"/>
  <c r="Q417" i="8"/>
  <c r="S405" i="8"/>
  <c r="M397" i="8"/>
  <c r="P397" i="8"/>
  <c r="P394" i="8"/>
  <c r="P392" i="8"/>
  <c r="J394" i="8"/>
  <c r="P372" i="8"/>
  <c r="J245" i="8"/>
  <c r="P245" i="8"/>
  <c r="G196" i="8"/>
  <c r="J331" i="8"/>
  <c r="J261" i="8"/>
  <c r="S198" i="8"/>
  <c r="G198" i="8"/>
  <c r="L196" i="8"/>
  <c r="L194" i="8"/>
  <c r="J188" i="8"/>
  <c r="N187" i="8"/>
  <c r="M162" i="8"/>
  <c r="M160" i="8"/>
  <c r="M151" i="8"/>
  <c r="M141" i="8"/>
  <c r="P168" i="8"/>
  <c r="P162" i="8"/>
  <c r="P160" i="8"/>
  <c r="P151" i="8"/>
  <c r="U151" i="8"/>
  <c r="U141" i="8"/>
  <c r="K151" i="8"/>
  <c r="Q135" i="8"/>
  <c r="K109" i="8"/>
  <c r="J109" i="8"/>
  <c r="J121" i="8"/>
  <c r="P332" i="8"/>
  <c r="P331" i="8"/>
  <c r="P329" i="8"/>
  <c r="P327" i="8"/>
  <c r="R288" i="8"/>
  <c r="T267" i="8"/>
  <c r="V264" i="8"/>
  <c r="P262" i="8"/>
  <c r="T252" i="8"/>
  <c r="T251" i="8"/>
  <c r="S251" i="8"/>
  <c r="V246" i="8"/>
  <c r="Q246" i="8"/>
  <c r="J246" i="8"/>
  <c r="S221" i="8"/>
  <c r="S220" i="8"/>
  <c r="S218" i="8"/>
  <c r="S216" i="8"/>
  <c r="R220" i="8"/>
  <c r="J220" i="8"/>
  <c r="M201" i="8"/>
  <c r="P201" i="8"/>
  <c r="P198" i="8"/>
  <c r="P196" i="8"/>
  <c r="P194" i="8"/>
  <c r="P192" i="8"/>
  <c r="T188" i="8"/>
  <c r="T187" i="8"/>
  <c r="T185" i="8"/>
  <c r="T182" i="8"/>
  <c r="W178" i="8"/>
  <c r="M178" i="8"/>
  <c r="O176" i="8"/>
  <c r="R176" i="8"/>
  <c r="K176" i="8"/>
  <c r="N170" i="8"/>
  <c r="Q170" i="8"/>
  <c r="Q141" i="8"/>
  <c r="N162" i="8"/>
  <c r="G162" i="8"/>
  <c r="G160" i="8"/>
  <c r="L160" i="8"/>
  <c r="J160" i="8"/>
  <c r="J153" i="8"/>
  <c r="O134" i="8"/>
  <c r="K134" i="8"/>
  <c r="J125" i="8"/>
  <c r="N121" i="8"/>
  <c r="O87" i="8"/>
  <c r="M74" i="8"/>
  <c r="V183" i="8"/>
  <c r="S181" i="8"/>
  <c r="S178" i="8"/>
  <c r="T172" i="8"/>
  <c r="T170" i="8"/>
  <c r="T168" i="8"/>
  <c r="W168" i="8"/>
  <c r="V168" i="8"/>
  <c r="V162" i="8"/>
  <c r="V160" i="8"/>
  <c r="S139" i="8"/>
  <c r="P126" i="8"/>
  <c r="N93" i="8"/>
  <c r="J93" i="8"/>
  <c r="H89" i="8"/>
  <c r="H87" i="8"/>
  <c r="N74" i="8"/>
  <c r="W59" i="8"/>
  <c r="W57" i="8"/>
  <c r="M59" i="8"/>
  <c r="M57" i="8"/>
  <c r="M55" i="8"/>
  <c r="K55" i="8"/>
  <c r="I55" i="8"/>
  <c r="I9" i="8"/>
  <c r="O57" i="8"/>
  <c r="T106" i="8"/>
  <c r="W106" i="8"/>
  <c r="T105" i="8"/>
  <c r="S105" i="8"/>
  <c r="T101" i="8"/>
  <c r="S101" i="8"/>
  <c r="T100" i="8"/>
  <c r="T76" i="8"/>
  <c r="P75" i="8"/>
  <c r="P74" i="8"/>
  <c r="J59" i="8"/>
  <c r="Q15" i="8"/>
  <c r="N13" i="8"/>
  <c r="N11" i="8"/>
  <c r="K11" i="8"/>
  <c r="J11" i="8"/>
  <c r="J13" i="8"/>
  <c r="T49" i="8"/>
  <c r="S49" i="8"/>
  <c r="T18" i="8"/>
  <c r="S18" i="8"/>
  <c r="M18" i="8"/>
  <c r="P18" i="8"/>
  <c r="P16" i="8"/>
  <c r="P15" i="8"/>
  <c r="P13" i="8"/>
  <c r="P11" i="8"/>
  <c r="R15" i="8"/>
  <c r="J15" i="8"/>
  <c r="H13" i="8"/>
  <c r="H11" i="8"/>
  <c r="H9" i="8"/>
  <c r="G9" i="8"/>
  <c r="W184" i="8"/>
  <c r="P246" i="8"/>
  <c r="K234" i="8"/>
  <c r="P139" i="8"/>
  <c r="P135" i="8"/>
  <c r="P134" i="8"/>
  <c r="P133" i="8"/>
  <c r="S201" i="8"/>
  <c r="W201" i="8"/>
  <c r="V201" i="8"/>
  <c r="Q13" i="8"/>
  <c r="O55" i="8"/>
  <c r="R55" i="8"/>
  <c r="T162" i="8"/>
  <c r="T160" i="8"/>
  <c r="K133" i="8"/>
  <c r="J133" i="8"/>
  <c r="N160" i="8"/>
  <c r="Q160" i="8"/>
  <c r="Q162" i="8"/>
  <c r="J176" i="8"/>
  <c r="K174" i="8"/>
  <c r="J174" i="8"/>
  <c r="J141" i="8"/>
  <c r="W251" i="8"/>
  <c r="V251" i="8"/>
  <c r="Q176" i="8"/>
  <c r="W18" i="8"/>
  <c r="V18" i="8"/>
  <c r="W100" i="8"/>
  <c r="V100" i="8"/>
  <c r="W105" i="8"/>
  <c r="W172" i="8"/>
  <c r="W170" i="8"/>
  <c r="S172" i="8"/>
  <c r="S170" i="8"/>
  <c r="R134" i="8"/>
  <c r="O133" i="8"/>
  <c r="R133" i="8"/>
  <c r="O174" i="8"/>
  <c r="R174" i="8"/>
  <c r="L151" i="8"/>
  <c r="J196" i="8"/>
  <c r="M394" i="8"/>
  <c r="M392" i="8"/>
  <c r="Q256" i="8"/>
  <c r="N151" i="8"/>
  <c r="Q151" i="8"/>
  <c r="Q174" i="8"/>
  <c r="P153" i="8"/>
  <c r="S482" i="8"/>
  <c r="S463" i="8"/>
  <c r="G370" i="8"/>
  <c r="G368" i="8"/>
  <c r="G348" i="8"/>
  <c r="S480" i="8"/>
  <c r="T15" i="8"/>
  <c r="T13" i="8"/>
  <c r="T11" i="8"/>
  <c r="M15" i="8"/>
  <c r="M13" i="8"/>
  <c r="M11" i="8"/>
  <c r="W108" i="8"/>
  <c r="V108" i="8"/>
  <c r="P125" i="8"/>
  <c r="P121" i="8"/>
  <c r="P109" i="8"/>
  <c r="T373" i="8"/>
  <c r="R394" i="8"/>
  <c r="T397" i="8"/>
  <c r="G482" i="8"/>
  <c r="Q502" i="8"/>
  <c r="J370" i="8"/>
  <c r="J417" i="8"/>
  <c r="J482" i="8"/>
  <c r="M463" i="8"/>
  <c r="V463" i="8"/>
  <c r="W140" i="8"/>
  <c r="V140" i="8"/>
  <c r="T135" i="8"/>
  <c r="T134" i="8"/>
  <c r="T133" i="8"/>
  <c r="W253" i="8"/>
  <c r="V253" i="8"/>
  <c r="P421" i="8"/>
  <c r="P417" i="8"/>
  <c r="P415" i="8"/>
  <c r="P413" i="8"/>
  <c r="P411" i="8"/>
  <c r="R445" i="8"/>
  <c r="P504" i="8"/>
  <c r="P502" i="8"/>
  <c r="P500" i="8"/>
  <c r="P498" i="8"/>
  <c r="R417" i="8"/>
  <c r="R482" i="8"/>
  <c r="Q370" i="8"/>
  <c r="N368" i="8"/>
  <c r="M373" i="8"/>
  <c r="P377" i="8"/>
  <c r="U348" i="8"/>
  <c r="J151" i="8"/>
  <c r="P488" i="8"/>
  <c r="I411" i="8"/>
  <c r="R13" i="8"/>
  <c r="O11" i="8"/>
  <c r="R11" i="8"/>
  <c r="G362" i="8"/>
  <c r="I348" i="8"/>
  <c r="I325" i="8"/>
  <c r="R256" i="8"/>
  <c r="O254" i="8"/>
  <c r="H234" i="8"/>
  <c r="M218" i="8"/>
  <c r="M216" i="8"/>
  <c r="Q405" i="8"/>
  <c r="R331" i="8"/>
  <c r="P253" i="8"/>
  <c r="T176" i="8"/>
  <c r="T174" i="8"/>
  <c r="R392" i="8"/>
  <c r="O348" i="8"/>
  <c r="K348" i="8"/>
  <c r="J392" i="8"/>
  <c r="R329" i="8"/>
  <c r="O327" i="8"/>
  <c r="L284" i="8"/>
  <c r="L234" i="8"/>
  <c r="J234" i="8"/>
  <c r="R286" i="8"/>
  <c r="N196" i="8"/>
  <c r="N194" i="8"/>
  <c r="M194" i="8"/>
  <c r="M192" i="8"/>
  <c r="Q198" i="8"/>
  <c r="M198" i="8"/>
  <c r="K498" i="8"/>
  <c r="Q500" i="8"/>
  <c r="P489" i="8"/>
  <c r="P482" i="8"/>
  <c r="P463" i="8"/>
  <c r="W411" i="8"/>
  <c r="W376" i="8"/>
  <c r="U234" i="8"/>
  <c r="N399" i="8"/>
  <c r="M399" i="8"/>
  <c r="Q59" i="8"/>
  <c r="G463" i="8"/>
  <c r="G480" i="8"/>
  <c r="T394" i="8"/>
  <c r="T392" i="8"/>
  <c r="S397" i="8"/>
  <c r="S394" i="8"/>
  <c r="S392" i="8"/>
  <c r="W397" i="8"/>
  <c r="T370" i="8"/>
  <c r="T368" i="8"/>
  <c r="W373" i="8"/>
  <c r="V373" i="8"/>
  <c r="V370" i="8"/>
  <c r="S373" i="8"/>
  <c r="S370" i="8"/>
  <c r="S368" i="8"/>
  <c r="S348" i="8"/>
  <c r="P373" i="8"/>
  <c r="P370" i="8"/>
  <c r="P368" i="8"/>
  <c r="M370" i="8"/>
  <c r="M368" i="8"/>
  <c r="M348" i="8"/>
  <c r="Q498" i="8"/>
  <c r="R327" i="8"/>
  <c r="O325" i="8"/>
  <c r="T151" i="8"/>
  <c r="Q196" i="8"/>
  <c r="N133" i="8"/>
  <c r="Q133" i="8"/>
  <c r="Q134" i="8"/>
  <c r="P178" i="8"/>
  <c r="N141" i="8"/>
  <c r="O413" i="8"/>
  <c r="R415" i="8"/>
  <c r="L413" i="8"/>
  <c r="L411" i="8"/>
  <c r="R411" i="8"/>
  <c r="J415" i="8"/>
  <c r="P184" i="8"/>
  <c r="P182" i="8"/>
  <c r="M182" i="8"/>
  <c r="M176" i="8"/>
  <c r="M174" i="8"/>
  <c r="R121" i="8"/>
  <c r="O109" i="8"/>
  <c r="R109" i="8"/>
  <c r="P176" i="8"/>
  <c r="P174" i="8"/>
  <c r="V172" i="8"/>
  <c r="V170" i="8"/>
  <c r="K141" i="8"/>
  <c r="W49" i="8"/>
  <c r="Q11" i="8"/>
  <c r="U411" i="8"/>
  <c r="M417" i="8"/>
  <c r="M415" i="8"/>
  <c r="M413" i="8"/>
  <c r="M411" i="8"/>
  <c r="Q331" i="8"/>
  <c r="N329" i="8"/>
  <c r="P140" i="8"/>
  <c r="M135" i="8"/>
  <c r="M134" i="8"/>
  <c r="M133" i="8"/>
  <c r="L192" i="8"/>
  <c r="J194" i="8"/>
  <c r="R443" i="8"/>
  <c r="O411" i="8"/>
  <c r="P267" i="8"/>
  <c r="P261" i="8"/>
  <c r="P256" i="8"/>
  <c r="P254" i="8"/>
  <c r="M261" i="8"/>
  <c r="M256" i="8"/>
  <c r="M254" i="8"/>
  <c r="S411" i="8"/>
  <c r="J57" i="8"/>
  <c r="V376" i="8"/>
  <c r="R284" i="8"/>
  <c r="J443" i="8"/>
  <c r="T411" i="8"/>
  <c r="P406" i="8"/>
  <c r="Q394" i="8"/>
  <c r="N392" i="8"/>
  <c r="O194" i="8"/>
  <c r="R194" i="8"/>
  <c r="R196" i="8"/>
  <c r="L185" i="8"/>
  <c r="L141" i="8"/>
  <c r="R89" i="8"/>
  <c r="L87" i="8"/>
  <c r="S196" i="8"/>
  <c r="U194" i="8"/>
  <c r="S194" i="8"/>
  <c r="S192" i="8"/>
  <c r="K185" i="8"/>
  <c r="P172" i="8"/>
  <c r="P170" i="8"/>
  <c r="M170" i="8"/>
  <c r="K87" i="8"/>
  <c r="J89" i="8"/>
  <c r="L55" i="8"/>
  <c r="Q399" i="8"/>
  <c r="M196" i="8"/>
  <c r="T141" i="8"/>
  <c r="W192" i="8"/>
  <c r="H55" i="8"/>
  <c r="V368" i="8"/>
  <c r="W101" i="8"/>
  <c r="P107" i="8"/>
  <c r="P93" i="8"/>
  <c r="P89" i="8"/>
  <c r="P87" i="8"/>
  <c r="M93" i="8"/>
  <c r="M89" i="8"/>
  <c r="M87" i="8"/>
  <c r="S135" i="8"/>
  <c r="S134" i="8"/>
  <c r="S133" i="8"/>
  <c r="J134" i="8"/>
  <c r="H348" i="8"/>
  <c r="H325" i="8"/>
  <c r="Q57" i="8"/>
  <c r="R57" i="8"/>
  <c r="Q254" i="8"/>
  <c r="S182" i="8"/>
  <c r="S176" i="8"/>
  <c r="S174" i="8"/>
  <c r="L348" i="8"/>
  <c r="J348" i="8"/>
  <c r="R59" i="8"/>
  <c r="T348" i="8"/>
  <c r="T325" i="8"/>
  <c r="J480" i="8"/>
  <c r="K463" i="8"/>
  <c r="Q443" i="8"/>
  <c r="N411" i="8"/>
  <c r="K413" i="8"/>
  <c r="Q415" i="8"/>
  <c r="H411" i="8"/>
  <c r="V218" i="8"/>
  <c r="V216" i="8"/>
  <c r="X9" i="8"/>
  <c r="X8" i="8"/>
  <c r="U8" i="7"/>
  <c r="P141" i="8"/>
  <c r="V49" i="8"/>
  <c r="R413" i="8"/>
  <c r="Q329" i="8"/>
  <c r="N327" i="8"/>
  <c r="K9" i="8"/>
  <c r="J87" i="8"/>
  <c r="L9" i="8"/>
  <c r="R87" i="8"/>
  <c r="J185" i="8"/>
  <c r="O192" i="8"/>
  <c r="R192" i="8"/>
  <c r="J55" i="8"/>
  <c r="U192" i="8"/>
  <c r="Q392" i="8"/>
  <c r="L325" i="8"/>
  <c r="R325" i="8"/>
  <c r="V101" i="8"/>
  <c r="R348" i="8"/>
  <c r="K411" i="8"/>
  <c r="Q411" i="8"/>
  <c r="Q413" i="8"/>
  <c r="J413" i="8"/>
  <c r="Q463" i="8"/>
  <c r="J463" i="8"/>
  <c r="J9" i="8"/>
  <c r="J411" i="8"/>
  <c r="N348" i="8"/>
  <c r="Q368" i="8"/>
  <c r="N185" i="8"/>
  <c r="Q185" i="8"/>
  <c r="Q187" i="8"/>
  <c r="M325" i="8"/>
  <c r="W394" i="8"/>
  <c r="W392" i="8"/>
  <c r="V397" i="8"/>
  <c r="V394" i="8"/>
  <c r="V392" i="8"/>
  <c r="V348" i="8"/>
  <c r="V325" i="8"/>
  <c r="W162" i="8"/>
  <c r="W160" i="8"/>
  <c r="W151" i="8"/>
  <c r="Q93" i="8"/>
  <c r="N89" i="8"/>
  <c r="P325" i="8"/>
  <c r="H10" i="1"/>
  <c r="G12" i="1"/>
  <c r="M12" i="1"/>
  <c r="N12" i="1"/>
  <c r="R502" i="8"/>
  <c r="O500" i="8"/>
  <c r="L500" i="8"/>
  <c r="J502" i="8"/>
  <c r="U325" i="8"/>
  <c r="K327" i="8"/>
  <c r="J329" i="8"/>
  <c r="N288" i="8"/>
  <c r="Q293" i="8"/>
  <c r="T293" i="8"/>
  <c r="M293" i="8"/>
  <c r="S263" i="8"/>
  <c r="T261" i="8"/>
  <c r="T256" i="8"/>
  <c r="T254" i="8"/>
  <c r="G194" i="8"/>
  <c r="H192" i="8"/>
  <c r="G192" i="8"/>
  <c r="O185" i="8"/>
  <c r="R185" i="8"/>
  <c r="R187" i="8"/>
  <c r="I182" i="8"/>
  <c r="G183" i="8"/>
  <c r="G182" i="8"/>
  <c r="G176" i="8"/>
  <c r="G174" i="8"/>
  <c r="I176" i="8"/>
  <c r="I174" i="8"/>
  <c r="I141" i="8"/>
  <c r="I8" i="8"/>
  <c r="F8" i="7"/>
  <c r="Q194" i="8"/>
  <c r="N192" i="8"/>
  <c r="P9" i="8"/>
  <c r="W188" i="8"/>
  <c r="W187" i="8"/>
  <c r="W185" i="8"/>
  <c r="V191" i="8"/>
  <c r="V188" i="8"/>
  <c r="V187" i="8"/>
  <c r="V185" i="8"/>
  <c r="S15" i="8"/>
  <c r="S13" i="8"/>
  <c r="S11" i="8"/>
  <c r="Q74" i="8"/>
  <c r="N55" i="8"/>
  <c r="S267" i="8"/>
  <c r="W267" i="8"/>
  <c r="P55" i="8"/>
  <c r="N44" i="1"/>
  <c r="J44" i="1"/>
  <c r="M44" i="1"/>
  <c r="Q8" i="1"/>
  <c r="P8" i="1"/>
  <c r="P10" i="1"/>
  <c r="V93" i="8"/>
  <c r="V89" i="8"/>
  <c r="V87" i="8"/>
  <c r="Q121" i="8"/>
  <c r="N109" i="8"/>
  <c r="Q109" i="8"/>
  <c r="O9" i="8"/>
  <c r="P348" i="8"/>
  <c r="O234" i="8"/>
  <c r="R234" i="8"/>
  <c r="R254" i="8"/>
  <c r="V105" i="8"/>
  <c r="W93" i="8"/>
  <c r="W89" i="8"/>
  <c r="W87" i="8"/>
  <c r="V184" i="8"/>
  <c r="V182" i="8"/>
  <c r="V176" i="8"/>
  <c r="V174" i="8"/>
  <c r="W182" i="8"/>
  <c r="W176" i="8"/>
  <c r="W174" i="8"/>
  <c r="W76" i="8"/>
  <c r="S76" i="8"/>
  <c r="S74" i="8"/>
  <c r="S55" i="8"/>
  <c r="S252" i="8"/>
  <c r="W252" i="8"/>
  <c r="V252" i="8"/>
  <c r="V135" i="8"/>
  <c r="V134" i="8"/>
  <c r="V133" i="8"/>
  <c r="Q218" i="8"/>
  <c r="J218" i="8"/>
  <c r="K216" i="8"/>
  <c r="S325" i="8"/>
  <c r="S268" i="8"/>
  <c r="W268" i="8"/>
  <c r="V268" i="8"/>
  <c r="J59" i="1"/>
  <c r="M59" i="1"/>
  <c r="W370" i="8"/>
  <c r="W368" i="8"/>
  <c r="W348" i="8"/>
  <c r="W325" i="8"/>
  <c r="S168" i="8"/>
  <c r="S162" i="8"/>
  <c r="S160" i="8"/>
  <c r="S151" i="8"/>
  <c r="S141" i="8"/>
  <c r="S100" i="8"/>
  <c r="T93" i="8"/>
  <c r="G234" i="8"/>
  <c r="N103" i="1"/>
  <c r="E72" i="1"/>
  <c r="D72" i="1"/>
  <c r="D74" i="1"/>
  <c r="N72" i="1"/>
  <c r="M64" i="1"/>
  <c r="M49" i="1"/>
  <c r="F8" i="1"/>
  <c r="M43" i="1"/>
  <c r="M40" i="1"/>
  <c r="M14" i="1"/>
  <c r="G331" i="8"/>
  <c r="G329" i="8"/>
  <c r="G327" i="8"/>
  <c r="G325" i="8"/>
  <c r="V198" i="8"/>
  <c r="V196" i="8"/>
  <c r="V194" i="8"/>
  <c r="V192" i="8"/>
  <c r="M103" i="1"/>
  <c r="M72" i="1"/>
  <c r="T59" i="1"/>
  <c r="S59" i="1"/>
  <c r="S64" i="1"/>
  <c r="H59" i="1"/>
  <c r="G59" i="1"/>
  <c r="G64" i="1"/>
  <c r="M37" i="1"/>
  <c r="M29" i="1"/>
  <c r="N20" i="1"/>
  <c r="J20" i="1"/>
  <c r="M20" i="1"/>
  <c r="M19" i="1"/>
  <c r="T10" i="1"/>
  <c r="S12" i="1"/>
  <c r="S39" i="8"/>
  <c r="W39" i="8"/>
  <c r="U9" i="8"/>
  <c r="U8" i="8"/>
  <c r="R8" i="7"/>
  <c r="O160" i="8"/>
  <c r="R162" i="8"/>
  <c r="D59" i="1"/>
  <c r="K10" i="1"/>
  <c r="D10" i="1"/>
  <c r="W463" i="8"/>
  <c r="W480" i="8"/>
  <c r="G153" i="8"/>
  <c r="G151" i="8"/>
  <c r="E59" i="1"/>
  <c r="E44" i="1"/>
  <c r="J368" i="8"/>
  <c r="J52" i="1"/>
  <c r="M52" i="1"/>
  <c r="J46" i="1"/>
  <c r="M46" i="1"/>
  <c r="H151" i="8"/>
  <c r="H141" i="8"/>
  <c r="R368" i="8"/>
  <c r="V59" i="8"/>
  <c r="V57" i="8"/>
  <c r="G141" i="8"/>
  <c r="H8" i="8"/>
  <c r="S93" i="8"/>
  <c r="S89" i="8"/>
  <c r="S87" i="8"/>
  <c r="S9" i="8"/>
  <c r="T89" i="8"/>
  <c r="T87" i="8"/>
  <c r="T9" i="8"/>
  <c r="Q55" i="8"/>
  <c r="P293" i="8"/>
  <c r="P288" i="8"/>
  <c r="P286" i="8"/>
  <c r="P284" i="8"/>
  <c r="P234" i="8"/>
  <c r="M288" i="8"/>
  <c r="M286" i="8"/>
  <c r="M284" i="8"/>
  <c r="M234" i="8"/>
  <c r="L498" i="8"/>
  <c r="J500" i="8"/>
  <c r="V151" i="8"/>
  <c r="V141" i="8"/>
  <c r="W141" i="8"/>
  <c r="K8" i="1"/>
  <c r="N10" i="1"/>
  <c r="J10" i="1"/>
  <c r="T8" i="1"/>
  <c r="S8" i="1"/>
  <c r="S10" i="1"/>
  <c r="S261" i="8"/>
  <c r="S256" i="8"/>
  <c r="S254" i="8"/>
  <c r="D44" i="1"/>
  <c r="D8" i="1"/>
  <c r="E8" i="1"/>
  <c r="V39" i="8"/>
  <c r="V15" i="8"/>
  <c r="V13" i="8"/>
  <c r="V11" i="8"/>
  <c r="W15" i="8"/>
  <c r="W13" i="8"/>
  <c r="W11" i="8"/>
  <c r="W9" i="8"/>
  <c r="V55" i="8"/>
  <c r="N59" i="1"/>
  <c r="W74" i="8"/>
  <c r="W55" i="8"/>
  <c r="V76" i="8"/>
  <c r="V74" i="8"/>
  <c r="R9" i="8"/>
  <c r="W293" i="8"/>
  <c r="T288" i="8"/>
  <c r="T286" i="8"/>
  <c r="T284" i="8"/>
  <c r="T234" i="8"/>
  <c r="S293" i="8"/>
  <c r="S288" i="8"/>
  <c r="S286" i="8"/>
  <c r="S284" i="8"/>
  <c r="J327" i="8"/>
  <c r="K325" i="8"/>
  <c r="J325" i="8"/>
  <c r="Q327" i="8"/>
  <c r="R500" i="8"/>
  <c r="O498" i="8"/>
  <c r="R498" i="8"/>
  <c r="H8" i="1"/>
  <c r="G8" i="1"/>
  <c r="G10" i="1"/>
  <c r="Q89" i="8"/>
  <c r="N87" i="8"/>
  <c r="Q87" i="8"/>
  <c r="Q348" i="8"/>
  <c r="N325" i="8"/>
  <c r="Q325" i="8"/>
  <c r="N286" i="8"/>
  <c r="Q288" i="8"/>
  <c r="O151" i="8"/>
  <c r="R160" i="8"/>
  <c r="Q216" i="8"/>
  <c r="J216" i="8"/>
  <c r="K192" i="8"/>
  <c r="W261" i="8"/>
  <c r="W256" i="8"/>
  <c r="W254" i="8"/>
  <c r="V267" i="8"/>
  <c r="V261" i="8"/>
  <c r="V256" i="8"/>
  <c r="V254" i="8"/>
  <c r="M10" i="1"/>
  <c r="S234" i="8"/>
  <c r="N9" i="8"/>
  <c r="J192" i="8"/>
  <c r="K8" i="8"/>
  <c r="V293" i="8"/>
  <c r="V288" i="8"/>
  <c r="V286" i="8"/>
  <c r="V284" i="8"/>
  <c r="W288" i="8"/>
  <c r="W286" i="8"/>
  <c r="W284" i="8"/>
  <c r="W234" i="8"/>
  <c r="W8" i="8"/>
  <c r="V8" i="8"/>
  <c r="S8" i="7"/>
  <c r="Q192" i="8"/>
  <c r="V9" i="8"/>
  <c r="N8" i="1"/>
  <c r="J8" i="1"/>
  <c r="M8" i="1"/>
  <c r="J498" i="8"/>
  <c r="L8" i="8"/>
  <c r="I8" i="7"/>
  <c r="G8" i="8"/>
  <c r="D8" i="7"/>
  <c r="E8" i="7"/>
  <c r="O141" i="8"/>
  <c r="O8" i="8"/>
  <c r="R151" i="8"/>
  <c r="R141" i="8"/>
  <c r="V234" i="8"/>
  <c r="N284" i="8"/>
  <c r="Q286" i="8"/>
  <c r="T8" i="8"/>
  <c r="M9" i="8"/>
  <c r="Q9" i="8"/>
  <c r="J8" i="8"/>
  <c r="G8" i="7"/>
  <c r="H8" i="7"/>
  <c r="L8" i="7"/>
  <c r="R8" i="8"/>
  <c r="Q8" i="7"/>
  <c r="S8" i="8"/>
  <c r="P8" i="7"/>
  <c r="Q284" i="8"/>
  <c r="N234" i="8"/>
  <c r="Q234" i="8"/>
  <c r="N8" i="8"/>
  <c r="Q8" i="8"/>
  <c r="P8" i="8"/>
  <c r="K8" i="7"/>
  <c r="M8" i="8"/>
  <c r="J8" i="7"/>
</calcChain>
</file>

<file path=xl/sharedStrings.xml><?xml version="1.0" encoding="utf-8"?>
<sst xmlns="http://schemas.openxmlformats.org/spreadsheetml/2006/main" count="1528" uniqueCount="643">
  <si>
    <t>(Ñ³½³ñ ¹ñ³ÙÝ»ñáí)</t>
  </si>
  <si>
    <t>îáÕÇ NN</t>
  </si>
  <si>
    <t>ºÏ³Ùï³ï»ë³ÏÝ»ñÁ</t>
  </si>
  <si>
    <t>Ðá¹í³ÍÇ NN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</si>
  <si>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</si>
  <si>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</si>
  <si>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</si>
  <si>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</si>
  <si>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</si>
  <si>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</si>
  <si>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</si>
  <si>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</si>
  <si>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                  ³Û¹ ÃíáõÙ`</t>
  </si>
  <si>
    <t>7100</t>
  </si>
  <si>
    <t>1110</t>
  </si>
  <si>
    <t>1.1 ¶áõÛù³ÛÇÝ Ñ³ñÏ»ñ ³Ýß³ñÅ ·áõÛùÇó (ïáÕ 1111 + ïáÕ 1112+ïáÕ1113),                                           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</si>
  <si>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</si>
  <si>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</si>
  <si>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</si>
  <si>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</si>
  <si>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</si>
  <si>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</si>
  <si>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</si>
  <si>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</si>
  <si>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</si>
  <si>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</si>
  <si>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</si>
  <si>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</si>
  <si>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</si>
  <si>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</si>
  <si>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</si>
  <si>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</si>
  <si>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</si>
  <si>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</si>
  <si>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</si>
  <si>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</si>
  <si>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</si>
  <si>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</si>
  <si>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</si>
  <si>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</si>
  <si>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</si>
  <si>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</si>
  <si>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</si>
  <si>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</si>
  <si>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</si>
  <si>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</si>
  <si>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</si>
  <si>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</si>
  <si>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</si>
  <si>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</si>
  <si>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</si>
  <si>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</si>
  <si>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</si>
  <si>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</si>
  <si>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</si>
  <si>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</si>
  <si>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</si>
  <si>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</si>
  <si>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</si>
  <si>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</si>
  <si>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</si>
  <si>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</si>
  <si>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</si>
  <si>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</si>
  <si>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</si>
  <si>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</si>
  <si>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</si>
  <si>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</si>
  <si>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</si>
  <si>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</si>
  <si>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</si>
  <si>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</si>
  <si>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</si>
  <si>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</si>
  <si>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</si>
  <si>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          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</si>
  <si>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</si>
  <si>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</si>
  <si>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</si>
  <si>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</si>
  <si>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</si>
  <si>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</si>
  <si>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</si>
  <si>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</si>
  <si>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</si>
  <si>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</si>
  <si>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</si>
  <si>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</si>
  <si>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</si>
  <si>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</si>
  <si>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</si>
  <si>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</si>
  <si>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</si>
  <si>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</si>
  <si>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</si>
  <si>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       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</si>
  <si>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</si>
  <si>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</si>
  <si>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</si>
  <si>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</si>
  <si>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                                  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</si>
  <si>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</si>
  <si>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</si>
  <si>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                                   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</si>
  <si>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</si>
  <si>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</si>
  <si>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</si>
  <si>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</si>
  <si>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</si>
  <si>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</si>
  <si>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</si>
  <si>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</si>
  <si>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</si>
  <si>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</si>
  <si>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</si>
  <si>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</si>
  <si>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</si>
  <si>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</si>
  <si>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</si>
  <si>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</si>
  <si>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</si>
  <si>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</si>
  <si>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 (ïáÕ 1351 + ïáÕ 1352+ïáÕ 1353),                                                      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</si>
  <si>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</si>
  <si>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</si>
  <si>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</si>
  <si>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</si>
  <si>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</si>
  <si>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</si>
  <si>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</si>
  <si>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</si>
  <si>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</si>
  <si>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</si>
  <si>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</si>
  <si>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</si>
  <si>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</si>
  <si>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</si>
  <si>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</si>
  <si>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</si>
  <si>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</si>
  <si>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</si>
  <si>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</si>
  <si>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</si>
  <si>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</si>
  <si>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</si>
  <si>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</si>
  <si>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</si>
  <si>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</si>
  <si>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</si>
  <si>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</si>
  <si>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</si>
  <si>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</si>
  <si>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</si>
  <si>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</si>
  <si>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</si>
  <si>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</si>
  <si>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</si>
  <si>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</si>
  <si>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</si>
  <si>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</si>
  <si>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</si>
  <si>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</si>
  <si>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</si>
  <si>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</si>
  <si>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</si>
  <si>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                                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</si>
  <si>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</si>
  <si>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</si>
  <si>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</si>
  <si>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</si>
  <si>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                                 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</si>
  <si>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</si>
  <si>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</si>
  <si>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</si>
  <si>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</si>
  <si>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</si>
  <si>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</si>
  <si>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</si>
  <si>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</si>
  <si>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</si>
  <si>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</si>
  <si>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</si>
  <si>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3.6 Øáõïù»ñ ïáõÛÅ»ñÇó, ïáõ·³ÝùÝ»ñÇó      (ïáÕ 1361 + ïáÕ 1362)
³Û¹ ÃíáõÙ`</t>
  </si>
  <si>
    <t>´³ÅÇÝ</t>
  </si>
  <si>
    <t>ÊáõÙµ</t>
  </si>
  <si>
    <t>¸³ë</t>
  </si>
  <si>
    <t>ÀÜ¸²ØºÜÀ Ì²Êêºð</t>
  </si>
  <si>
    <t>2100</t>
  </si>
  <si>
    <t>01</t>
  </si>
  <si>
    <t>0</t>
  </si>
  <si>
    <t>áñÇó`</t>
  </si>
  <si>
    <t>´Ûáõç»ï³ÛÇÝ Í³Ëë»ñÇ ïÝï»ë³·Çï³Ï³Ý ¹³ë³Ï³ñ·Ù³Ý Ñá¹í³ÍÝ»ñÇ ³Ýí³ÝáõÙÝ»ñÁ</t>
  </si>
  <si>
    <t>NN</t>
  </si>
  <si>
    <t>8121</t>
  </si>
  <si>
    <t>8010</t>
  </si>
  <si>
    <t>ÀÜ¸²ØºÜÀ`</t>
  </si>
  <si>
    <t>8100</t>
  </si>
  <si>
    <t>². ÜºðøÆÜ ²Ô´ÚàôðÜºð</t>
  </si>
  <si>
    <t>8110</t>
  </si>
  <si>
    <t>1. öàÊ²èàô ØÆæàòÜºð</t>
  </si>
  <si>
    <t>8120</t>
  </si>
  <si>
    <t>1.2. ì³ñÏ»ñ ¨ ÷áË³ïíáõÃÛáõÝÝ»ñ (ëï³óáõÙ ¨ Ù³ñáõÙ)</t>
  </si>
  <si>
    <t>1.2.1. ì³ñÏ»ñ</t>
  </si>
  <si>
    <t>8122</t>
  </si>
  <si>
    <t xml:space="preserve">  - í³ñÏ»ñÇ ëï³óáõÙ</t>
  </si>
  <si>
    <t>9112</t>
  </si>
  <si>
    <t>8124</t>
  </si>
  <si>
    <t>³ÛÉ ³ÕµÛáõñÝ»ñÇó</t>
  </si>
  <si>
    <t>8160</t>
  </si>
  <si>
    <t>2. üÆÜ²Üê²Î²Ü ²ÎîÆìÜºð</t>
  </si>
  <si>
    <t>8161</t>
  </si>
  <si>
    <t>2.1. ´³ÅÝ»ïáÙë»ñ ¨ Ï³åÇï³ÉáõÙ ³ÛÉ Ù³ëÝ³ÏóáõÃÛáõÝ</t>
  </si>
  <si>
    <t>8164</t>
  </si>
  <si>
    <t>´³ÅÝ»ïáÙë»ñÇ »í Ï³åÇï³ÉáõÙ ³ÛÉ Ù³ëÝ³ÏóáõÃÛ³Ý Ó»éù µ»ñáõÙ</t>
  </si>
  <si>
    <t>6213</t>
  </si>
  <si>
    <t>8190</t>
  </si>
  <si>
    <t>2.3. Ð³Ù³ÛÝùÇ µÛáõç»Ç ÙÇçáóÝ»ñÇ ï³ñ»ëÏ½µÇ ³½³ï  ÙÝ³óáñ¹Á`</t>
  </si>
  <si>
    <t>8191</t>
  </si>
  <si>
    <t>2.3.1. Ð³Ù³ÛÝùÇ µÛáõç»Ç í³ñã³Ï³Ý Ù³ëÇ ÙÇçáóÝ»ñÇ ï³ñ»ëÏ½µÇ ³½³ï ÙÝ³óáñ¹</t>
  </si>
  <si>
    <t>9320</t>
  </si>
  <si>
    <t>8192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</si>
  <si>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</t>
  </si>
  <si>
    <t>8193</t>
  </si>
  <si>
    <t>- »ÝÃ³Ï³ ¿ áõÕÕÙ³Ý Ñ³Ù³ÛÝùÇ µÛáõç»Ç ýáÝ¹³ÛÇÝ  Ù³ë</t>
  </si>
  <si>
    <t>8194</t>
  </si>
  <si>
    <t xml:space="preserve"> 2.3.2. Ð³Ù³ÛÝùÇ µÛáõç»Ç ýáÝ¹³ÛÇÝ Ù³ëÇ ÙÇçáóÝ»ñÇ ï³ñ»ëÏ½µÇ ÙÝ³óáñ¹</t>
  </si>
  <si>
    <t>9330</t>
  </si>
  <si>
    <t>8195</t>
  </si>
  <si>
    <t>- ³é³Ýó í³ñã³Ï³Ý Ù³ëÇ ÙÇçáóÝ»ñÇ ï³ñ»ëÏ½µÇ ³½³ï ÙÝ³óáñ¹Çó ýáÝ¹³ÛÇÝ  Ù³ë Ùáõïù³·ñÙ³Ý »ÝÃ³Ï³ ·áõÙ³ñÇ</t>
  </si>
  <si>
    <t>8196</t>
  </si>
  <si>
    <t>- í³ñã³Ï³Ý Ù³ëÇ ÙÇçáóÝ»ñÇ ï³ñ»ëÏ½µÇ ³½³ï ÙÝ³óáñ¹Çó ýáÝ¹³ÛÇÝ  Ù³ë Ùáõïù³·ñÙ³Ý »ÝÃ³Ï³ ·áõÙ³ñÁ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</si>
  <si>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</si>
  <si>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Ծանոթություն</t>
  </si>
  <si>
    <t xml:space="preserve">2027 թվական </t>
  </si>
  <si>
    <t xml:space="preserve">2028 թվական </t>
  </si>
  <si>
    <t>ՀՀ համայնքների միջնաժամկետ ծախսերի ծրագրի 2027-2029թթ. վարչական և ֆոնդային մասերի եկամուտները` ըստ ձևավորման աղբյուրների</t>
  </si>
  <si>
    <t>2025 փաստացի</t>
  </si>
  <si>
    <t xml:space="preserve">2026 հաստատված </t>
  </si>
  <si>
    <t xml:space="preserve"> 2027թ կանխատեսված և 2026թ. հաստատված բյուջեի տարբերություն</t>
  </si>
  <si>
    <t xml:space="preserve">2029 թվական </t>
  </si>
  <si>
    <t>2027թ կանխատեսված և 2026թ. հաստատված բյուջեի տարբերության վերաբերյալ հիմնավորումներ</t>
  </si>
  <si>
    <t xml:space="preserve">ՀՀ համայնքների 2027-2029թթ. միջնաժամկետ ծախսերի ծրագրերի պակացուրդի (դեֆիցիտի) ֆինանսավորումը ըստ աղբյուրների                                                </t>
  </si>
  <si>
    <t>ՀՀ համայնքների 2027-2029թթ. միջնաժամկետ ծախսերի ծրագրերի վարչական և ֆոնդային մասերի տարեկան հատկացումները ըստ` բյուջետային ծախսերի գործառական դասակարգման բաժինների, խմբերի, դասերի և տնտեսագիտական դասակարգման հոդվածների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</si>
  <si>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</si>
  <si>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3.9 ²ÛÉ »Ï³ÙáõïÝ»ñ (ïáÕ 1391 + ïáÕ 1392 + ïáÕ 1393), ³Û¹ ÃíáõÙ`</t>
  </si>
  <si>
    <t>ÀÜ¸Ð²Üàôð ´ÜàôÚÂÆ Ð²Üð²ÚÆÜ Ì²è²ÚàôÂÚàôÜÜºð</t>
  </si>
  <si>
    <t>2110</t>
  </si>
  <si>
    <t>1</t>
  </si>
  <si>
    <t>úñ»Ýë¹Çñ ¨ ·áñÍ³¹Çñ  Ù³ñÙÇÝÝ»ñ, å»ï³Ï³Ý Ï³é³í³ñáõÙ, ýÇÝ³Ýë³Ï³Ý ¨ Ñ³ñÏ³µÛáõç»ï³ÛÇÝ Ñ³ñ³µ»ñáõÃÛáõÝÝ»ñ, ³ñï³ùÇÝ Ñ³ñ³µ»ñáõÃÛáõÝÝ»ñ</t>
  </si>
  <si>
    <t>2111</t>
  </si>
  <si>
    <t>úñ»Ýë¹Çñ ¨  ·áñÍ³¹Çñ Ù³ñÙÇÝÝ»ñ, å»ï³Ï³Ý Ï³é³í³ñáõÙ</t>
  </si>
  <si>
    <t>1. Î³é³í³ñÙ³Ý Ù³ñÙÝÇ å³Ñå³ÝáõÙ</t>
  </si>
  <si>
    <t>- ²ßË³ïáÕÝ»ñÇ ³ßË³ï³í³ñÓ»ñ ¨ Ñ³í»É³í×³ñÝ»ñ</t>
  </si>
  <si>
    <t>4111</t>
  </si>
  <si>
    <t>- ä³ñ·¨³ïñáõÙÝ»ñ, ¹ñ³Ù³Ï³Ý Ëñ³ËáõëáõÙÝ»ñ ¨ Ñ³ïáõÏ í×³ñÝ»ñ</t>
  </si>
  <si>
    <t>4112</t>
  </si>
  <si>
    <t>- Գործառնական և բանկային ծառայությունների ծախսեր</t>
  </si>
  <si>
    <t>- ¾Ý»ñ·»ïÇÏ Í³é³ÛáõÃÛáõÝÝ»ñ</t>
  </si>
  <si>
    <t>4212</t>
  </si>
  <si>
    <t>- ÎáÙáõÝ³É Í³é³ÛáõÃÛáõÝÝ»ñ</t>
  </si>
  <si>
    <t>4213</t>
  </si>
  <si>
    <t>- Î³åÇ Í³é³ÛáõÃÛáõÝÝ»ñ</t>
  </si>
  <si>
    <t>4214</t>
  </si>
  <si>
    <t>- ²å³Ñáí³·ñ³Ï³Ý Í³Ëë»ñ</t>
  </si>
  <si>
    <t>4215</t>
  </si>
  <si>
    <t>- ¶áõÛùÇ ¨ ë³ñù³íáñáõÙÝ»ñÇ í³ñÓ³Ï³ÉáõÃÛáõÝ</t>
  </si>
  <si>
    <t>4216</t>
  </si>
  <si>
    <t>- Ü»ñùÇÝ ·áñÍáõÕáõÙÝ»ñ</t>
  </si>
  <si>
    <t>4221</t>
  </si>
  <si>
    <t>- ²ñï³ë³ÑÙ³ÝÛ³Ý ·áñÍáõÕáõÙÝ»ñÇ ·Íáí Í³Ëë»ñ</t>
  </si>
  <si>
    <t>4222</t>
  </si>
  <si>
    <t>- ì³ñã³Ï³Ý Í³é³ÛáõÃÛáõÝÝ»ñ</t>
  </si>
  <si>
    <t>4231</t>
  </si>
  <si>
    <t>- Ð³Ù³Ï³ñ·ã³ÛÇÝ Í³é³ÛáõÃÛáõÝÝ»ñ</t>
  </si>
  <si>
    <t>4232</t>
  </si>
  <si>
    <t>- ²ßË³ï³Ï³½ÙÇ Ù³ëÝ³·Çï³Ï³Ý ½³ñ·³óÙ³Ý Í³é³ÛáõÃÛáõÝÝ»ñ</t>
  </si>
  <si>
    <t>4233</t>
  </si>
  <si>
    <t>- î»Õ»Ï³ïí³Ï³Ý Í³é³ÛáõÃÛáõÝÝ»ñ</t>
  </si>
  <si>
    <t>4234</t>
  </si>
  <si>
    <t>- Î³é³í³ñã³Ï³Ý Í³é³ÛáõÃÛáõÝÝ»ñ</t>
  </si>
  <si>
    <t>4235</t>
  </si>
  <si>
    <t>- Ü»ñÏ³Û³óáõóã³Ï³Ý Í³Ëë»ñ</t>
  </si>
  <si>
    <t>4237</t>
  </si>
  <si>
    <t>- ÀÝ¹Ñ³Ýáõñ µÝáõÛÃÇ ³ÛÉ Í³é³ÛáõÃÛáõÝÝ»ñ</t>
  </si>
  <si>
    <t>4239</t>
  </si>
  <si>
    <t>- Ø³ëÝ³·Çï³Ï³Ý Í³é³ÛáõÃÛáõÝÝ»ñ</t>
  </si>
  <si>
    <t>4241</t>
  </si>
  <si>
    <t>- Շենքերի և կառույցների ընթացիկ նորոգում և պահպանում</t>
  </si>
  <si>
    <t>4251</t>
  </si>
  <si>
    <t>- Ø»ù»Ý³Ý»ñÇ ¨ ë³ñù³íáñáõÙÝ»ñÇ ÁÝÃ³óÇÏ Ýáñá·áõÙ ¨ å³Ñå³ÝáõÙ</t>
  </si>
  <si>
    <t>4252</t>
  </si>
  <si>
    <t>- ¶ñ³ë»ÝÛ³Ï³ÛÇÝ ÝÛáõÃ»ñ ¨ Ñ³·áõëï</t>
  </si>
  <si>
    <t>4261</t>
  </si>
  <si>
    <t>ì»ñ³å³ïñ³ëïÙ³Ý ¨ áõëáõóÙ³Ý ÝÛáõÃ»ñ (³ßË³ïáÕÝ»ñÇ ½³ñ·³óÙ³Ý)</t>
  </si>
  <si>
    <t>- îñ³Ýëåáñï³ÛÇÝ ÝÛáõÃ»ñ</t>
  </si>
  <si>
    <t>4264</t>
  </si>
  <si>
    <t>- Առողջապահական և լաբորատոր նյութեր</t>
  </si>
  <si>
    <t>- Î»Ýó³Õ³ÛÇÝ ¨ Ñ³Ýñ³ÛÇÝ ëÝÝ¹Ç ÝÛáõÃ»ñ</t>
  </si>
  <si>
    <t>4267</t>
  </si>
  <si>
    <t>- Ð³ïáõÏ Ýå³ï³Ï³ÛÇÝ ³ÛÉ ÝÛáõÃ»ñ</t>
  </si>
  <si>
    <t>4269</t>
  </si>
  <si>
    <t>- êáõµëÇ¹Ç³Ý»ñ áã ýÇÝ³Ýë³Ï³Ý å»ï³Ï³Ý (Ñ³Ù³ÛÝù³ÛÇÝ) Ï³½Ù³Ï»ñåáõÃÛáõÝÝ»ñÇÝ</t>
  </si>
  <si>
    <t>4511</t>
  </si>
  <si>
    <t>- ÀÝÃ³óÇÏ ¹ñ³Ù³ßÝáñÑÝ»ñ å»ï³Ï³Ý ¨ Ñ³Ù³ÛÝù³ÛÇÝ  ³é¨ïñ³ÛÇÝ Ï³½Ù³Ï»ñåáõÃÛáõÝÝ»ñÇÝ</t>
  </si>
  <si>
    <t>4638</t>
  </si>
  <si>
    <t>- ²ÛÉ Ýå³ëïÝ»ñ µÛáõç»Çó</t>
  </si>
  <si>
    <t>4729</t>
  </si>
  <si>
    <t>- ä³ñï³¹Çñ í×³ñÝ»ñ</t>
  </si>
  <si>
    <t>4823</t>
  </si>
  <si>
    <t>- ²ÛÉ Í³Ëë»ñ</t>
  </si>
  <si>
    <t>4861</t>
  </si>
  <si>
    <t>- îñ³Ýëåáñï³ÛÇÝ ë³ñù³íáñáõÙÝ»ñ</t>
  </si>
  <si>
    <t>5121</t>
  </si>
  <si>
    <t>- ì³ñã³Ï³Ý ë³ñù³íáñáõÙÝ»ñ</t>
  </si>
  <si>
    <t>5122</t>
  </si>
  <si>
    <t>- ²ÛÉ Ù»ù»Ý³Ý»ñ ¨ ë³ñù³íáñáõÙÝ»ñ</t>
  </si>
  <si>
    <t>5129</t>
  </si>
  <si>
    <t>- àã ÝÛáõÃ³Ï³Ý ÑÇÙÝ³Ï³Ý ÙÇçáóÝ»ñ</t>
  </si>
  <si>
    <t>5132</t>
  </si>
  <si>
    <t>2. ì³ñã³Ï³Ý ûµÛ»ÏïÝ»ñÇ Ï³éáõóáõÙ ¨ ÑÇÙÝ³Ýáñá·áõÙ</t>
  </si>
  <si>
    <t>- Þ»Ýù»ñÇ ¨ Ï³éáõÛóÝ»ñÇ ÁÝÃ³óÇÏ Ýáñá·áõÙ ¨ å³Ñå³ÝáõÙ</t>
  </si>
  <si>
    <t>- Þ»Ýù»ñÇ ¨ ßÇÝáõÃÛáõÝÝ»ñÇ Ï³éáõóáõÙ</t>
  </si>
  <si>
    <t>5112</t>
  </si>
  <si>
    <t>- Þ»Ýù»ñÇ ¨ ßÇÝáõÃÛáõÝÝ»ñÇ Ï³åÇï³É í»ñ³Ýáñá·áõÙ</t>
  </si>
  <si>
    <t>5113</t>
  </si>
  <si>
    <t>3</t>
  </si>
  <si>
    <t>2130</t>
  </si>
  <si>
    <t>ÀÝ¹Ñ³Ýáõñ µÝáõÛÃÇ Í³é³ÛáõÃÛáõÝÝ»ñ</t>
  </si>
  <si>
    <t>2131</t>
  </si>
  <si>
    <t>²ßË³ï³Ï³½ÙÇ /Ï³¹ñ»ñÇ/ ·Íáí ÁÝ¹Ñ³Ýáõñ µÝáõÛÃÇ Í³é³ÛáõÃÛáõÝÝ»ñ</t>
  </si>
  <si>
    <t>1. ø³Õ³ù³óÇ³Ï³Ý Ï³óáõÃÛ³Ý ³Ïï»ñÇ ·ñ³ÝóÙ³Ý Í³é³ÛáõÃÛ³Ý ·áñÍáõÝ»áõÃÛ³Ý Ï³½Ù³Ï»ñåáõÙ (å³ïíÇñ³Ïí³Í ÉÇ³½áñáõÃÛáõÝÝ»ñ)</t>
  </si>
  <si>
    <t>- Աշխատողների աշխատավարձեր և հավելավճարներ</t>
  </si>
  <si>
    <t>- Պարգևատրումներ, դրամական խրախուսումներ և հատուկ վճարներ</t>
  </si>
  <si>
    <t>- Էներգետիկ ծառայություններ</t>
  </si>
  <si>
    <t>- Կոմունալ ծառայություններ</t>
  </si>
  <si>
    <t>- Կապի ծառայություններ</t>
  </si>
  <si>
    <t>- Ներքին գործուղումներ</t>
  </si>
  <si>
    <t>- Տեղակատվական ծառայություններ</t>
  </si>
  <si>
    <t>- Ընդհանուր բնույթի այլ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</si>
  <si>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</si>
  <si>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</si>
  <si>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4266</t>
  </si>
  <si>
    <t>- Կենցաղային և հանրային սննդի նյութեր</t>
  </si>
  <si>
    <t>- Հատուկ նպատակային այլ նյութեր</t>
  </si>
  <si>
    <t xml:space="preserve">2133 </t>
  </si>
  <si>
    <t>Ընդհանուր բնույթի այլ ծառայություններ</t>
  </si>
  <si>
    <t>- Համակարգչային ծառայություններ</t>
  </si>
  <si>
    <t>Նվիրատվություններ այլ շահույթ չհետապնդող կազմակերպություններին</t>
  </si>
  <si>
    <t>2150</t>
  </si>
  <si>
    <t>5</t>
  </si>
  <si>
    <t>ÀÝ¹Ñ³Ýáõñ µÝáõÛÃÇ Ñ³Ýñ³ÛÇÝ Í³é³ÛáõÃÛáõÝÝ»ñÇ ·Íáí Ñ»ï³½áï³Ï³Ý ¨ Ý³Ë³·Í³ÛÇÝ ³ßË³ï³ÝùÝ»ñ</t>
  </si>
  <si>
    <t>2151</t>
  </si>
  <si>
    <t>1. Ü³Ë³·Í³ÛÇÝ ³ßË³ï³ÝùÝ»ñ</t>
  </si>
  <si>
    <t>- Ü³Ë³·Í³Ñ»ï³½áï³Ï³Ý Í³Ëë»ñ</t>
  </si>
  <si>
    <t>5134</t>
  </si>
  <si>
    <t>2. ºñ¨³Ý ù³Õ³ùÇ ·ÉË³íáñ Ñ³ï³Ï³·ÍÇ Çñ³Ï³Ý³óÙ³Ý í»ñÉáõÍáõÃÛáõÝ</t>
  </si>
  <si>
    <t>3. ¶áïÇ³íáñÙ³Ý ¨ Ï³éáõó³å³ïÙ³Ý Ý³Ë³·Í»ñÇ Ùß³ÏáõÙ</t>
  </si>
  <si>
    <t>2160</t>
  </si>
  <si>
    <t>6</t>
  </si>
  <si>
    <t>ÀÝ¹Ñ³Ýáõñ µÝáõÛÃÇ Ñ³Ýñ³ÛÇÝ Í³é³ÛáõÃÛáõÝÝ»ñ (³ÛÉ ¹³ë»ñÇÝ ãå³ïÏ³ÝáÕ)</t>
  </si>
  <si>
    <t>2161</t>
  </si>
  <si>
    <t>1. ¸ÇÙáõÙÝ»ñ, Ñ³Ûó³¹ÇÙáõÙÝ»ñ, ¹³ï³ñ³ÝÇ áñáßáõÙÝ»ñÇ ¨ í×ÇéÝ»ñÇ ¹»Ù í»ñ³ùÝÝÇã ¨ í×é³µ»Ï µáÕáùÝ»ñ Ý»ñÏ³Û³óÝ»ÉÇë ë³ÑÙ³Ýí³Í í×³ñáõÙÝ»ñ</t>
  </si>
  <si>
    <t>2. ¶áõÛùÇ ÝÏ³ïÙ³Ùµ Çñ³íáõÝùÝ»ñÇ ·ñ³ÝóÙ³Ý, ·Ý³Ñ³ïÙ³Ý  ¨ ï»Õ»Ï³ïíáõÃÛ³Ý ïñ³Ù³¹ñÙ³Ý Ñ»ï Ï³åí³Í í×³ñáõÙÝ»ñ</t>
  </si>
  <si>
    <t>Շենքերի և կառույցների ընթացիկ նորոգում և պահպանում</t>
  </si>
  <si>
    <t>- Սուբսիդիաներ ոչ ֆինանսական պետական (hամայնքային) կազմակերպություններին</t>
  </si>
  <si>
    <t>- Ընթացիկ դրամաշնորհներ պետական և համայնքների ոչ առևտրային կազմակերպություններին</t>
  </si>
  <si>
    <t>4637</t>
  </si>
  <si>
    <t>- Այլ կապիտալ դրամաշնորհներ (տող 4544 + տող 4547 + տող 4548), այդ թվում`</t>
  </si>
  <si>
    <t>4657</t>
  </si>
  <si>
    <t>- Նվիրատվություններ այլ շահույթ չհետապնդող կազմակերպություններին</t>
  </si>
  <si>
    <t>4819</t>
  </si>
  <si>
    <t>- Այլ հարկեր</t>
  </si>
  <si>
    <t>4822</t>
  </si>
  <si>
    <t>- Շենքերի և շինությունների կառուցում</t>
  </si>
  <si>
    <t>- Շենքերի և շինությունների կապիտալ վերանորոգում</t>
  </si>
  <si>
    <t>- Այլ մեքենաներ և սարքավորումներ</t>
  </si>
  <si>
    <t>- Նախագծահետազոտական ծախսեր</t>
  </si>
  <si>
    <t>2200</t>
  </si>
  <si>
    <t>02</t>
  </si>
  <si>
    <t>ä²Þîä²ÜàôÂÚàôÜ</t>
  </si>
  <si>
    <t>2220</t>
  </si>
  <si>
    <t>2</t>
  </si>
  <si>
    <t>ø³Õ³ù³óÇ³Ï³Ý å³ßïå³ÝáõÃÛáõÝ</t>
  </si>
  <si>
    <t>2221</t>
  </si>
  <si>
    <t>1. ø³Õ³ù³óÇ³Ï³Ý å³ßïå³ÝáõÃÛ³ÝÝ ³ç³ÏóáõÃÛáõÝ</t>
  </si>
  <si>
    <t>2250</t>
  </si>
  <si>
    <t>ä³ßïå³ÝáõÃÛáõÝ (³ÛÉ ¹³ë»ñÇÝ ãå³ïÏ³ÝáÕ)</t>
  </si>
  <si>
    <t>2251</t>
  </si>
  <si>
    <t>1. ¼ÇÝ³å³ñïÝ»ñÇ Ñ³ßí³éÙ³Ý, ½áñ³ÏáãÇ, ½áñ³Ñ³í³ùÇ ¨ í³ñÅ³Ï³Ý Ñ³í³ùÝ»ñÇ Ï³½Ù³Ï»ñåÙ³ÝÝ ³ç³ÏóáõÃÛáõÝ</t>
  </si>
  <si>
    <t>- Տրանսպորտային նյութեր</t>
  </si>
  <si>
    <t>- Այլ նպաստներ բյուջեից</t>
  </si>
  <si>
    <t>2. ²ÛÉÁÝïñ³Ýù³ÛÇÝ ³ßË³ï³Ýù³ÛÇÝ Í³é³ÛáõÃÛ³Ý Çñ³Ï³Ý³óáõÙ</t>
  </si>
  <si>
    <t xml:space="preserve">2300 </t>
  </si>
  <si>
    <t>ՀԱՍԱՐԱԿԱԿԱՆ ԿԱՐԳ, ԱՆՎՏԱՆԳՈՒԹՅՈՒՆ ԵՎ ԴԱՏԱԿԱՆ ԳՈՐԾՈՒՆԵՈՒԹՅՈՒՆ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</si>
  <si>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</si>
  <si>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</si>
  <si>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</si>
  <si>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</si>
  <si>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>- Բնական աղետներից առաջացած վնասվածքների կամ վնասների վերականգնում</t>
  </si>
  <si>
    <t>4841</t>
  </si>
  <si>
    <t>2400</t>
  </si>
  <si>
    <t>04</t>
  </si>
  <si>
    <t>îÜîºê²Î²Ü Ð²ð²´ºðàôÂÚàôÜÜºð</t>
  </si>
  <si>
    <t>2410</t>
  </si>
  <si>
    <t>ÀÝ¹Ñ³Ýáõñ µÝáõÛÃÇ ïÝï»ë³Ï³Ý, ³é¨ïñ³ÛÇÝ ¨ ³ßË³ï³ÝùÇ ·Íáí Ñ³ñ³µ»ñáõÃÛáõÝÝ»ñ</t>
  </si>
  <si>
    <t>2411</t>
  </si>
  <si>
    <t>ÀÝ¹Ñ³Ýáõñ µÝáõÛÃÇ ïÝï»ë³Ï³Ý ¨ ³é¨ïñ³ÛÇÝ  Ñ³ñ³µ»ñáõÃÛáõÝÝ»ñ</t>
  </si>
  <si>
    <t>1. Æñ³í³Ë³Ëï ßñçÇÏ ³é¨ïñÇ Ï»ïÁ Ï³Ù ïñ³Ýëåáñï³ÛÇÝ ÙÇçáóÁ Ñ³ïáõÏ ï³ñ³Íù ï»Õ³÷áËÙ³Ý ¨ å³Ñå³ÝÙ³Ý Í³é³ÛáõÃÛáõÝ</t>
  </si>
  <si>
    <t>2. ÆÝùÝ³Ï³Ù ï»Õ³¹ñí³Í ³é¨ïñÇ, Í³é³ÛáõÃÛáõÝÝ»ñÇ Ù³ïáõóÙ³Ý ûµÛ»ÏïÝ»ñÇ ³å³ÙáÝï³ÅÙ³Ý, ï»Õ³÷áËÙ³Ý ¨ å³Ñå³ÝÙ³Ý Í³é³ÛáõÃÛáõÝÝ»ñ</t>
  </si>
  <si>
    <t>2420</t>
  </si>
  <si>
    <t>¶ÛáõÕ³ïÝï»ëáõÃÛáõÝ, ³Ýï³é³ÛÇÝ ïÝï»ëáõÃÛáõÝ, ÓÏÝáñëáõÃÛáõÝ ¨ áñëáñ¹áõÃÛáõÝ</t>
  </si>
  <si>
    <t xml:space="preserve">2421 </t>
  </si>
  <si>
    <t>4</t>
  </si>
  <si>
    <t>Գյուղատնտեսություն</t>
  </si>
  <si>
    <t>- Մասնագիտական ծառայություններ</t>
  </si>
  <si>
    <t>2424</t>
  </si>
  <si>
    <t>àéá·áõÙ</t>
  </si>
  <si>
    <t>1. àéá·Ù³Ý ó³ÝóÇ Ï³éáõóáõÙ ¨ í»ñ³Ýáñá·áõÙ</t>
  </si>
  <si>
    <t>2430</t>
  </si>
  <si>
    <t>ì³é»ÉÇù ¨ ¿Ý»ñ·»ïÇÏ³</t>
  </si>
  <si>
    <t xml:space="preserve">2432 </t>
  </si>
  <si>
    <t>Նավթամթերք և բնական գազ</t>
  </si>
  <si>
    <t>2450</t>
  </si>
  <si>
    <t>îñ³Ýëåáñï</t>
  </si>
  <si>
    <t>2451</t>
  </si>
  <si>
    <t>Ö³Ý³å³ñÑ³ÛÇÝ ïñ³Ýëåáñï</t>
  </si>
  <si>
    <t>1. ²ëý³Éï-µ»ïáÝÛ³  Í³ÍÏÇ í»ñ³Ýáñá·áõÙ ¨ å³Ñå³ÝáõÙ</t>
  </si>
  <si>
    <t>2. ²ëý³Éï-µ»ïáÝÛ³  Í³ÍÏÇ ÑÇÙÝ³Ýáñá·áõÙ</t>
  </si>
  <si>
    <t>2490</t>
  </si>
  <si>
    <t>9</t>
  </si>
  <si>
    <t>îÝï»ë³Ï³Ý Ñ³ñ³µ»ñáõÃÛáõÝÝ»ñ (³ÛÉ ¹³ë»ñÇÝ ãå³ïÏ³ÝáÕ)</t>
  </si>
  <si>
    <t>2491</t>
  </si>
  <si>
    <t>- ÀÝÃ³óÇÏ ¹ñ³Ù³ßÝáñÑÝ»ñ å»ï³Ï³Ý ¨ Ñ³Ù³ÛÝùÝ»ñÇ  áã ³é¨ïñ³ÛÇÝ Ï³½Ù³Ï»ñåáõÃÛáõÝÝ»ñÇÝ</t>
  </si>
  <si>
    <t>- ²ÛÉ ÁÝÃ³óÇÏ ¹ñ³Ù³ßÝáñÑÝ»ñ</t>
  </si>
  <si>
    <t>4639</t>
  </si>
  <si>
    <t>- ÜíÇñ³ïíáõÃÛáõÝÝ»ñ ³ÛÉ ß³ÑáõÛÃ ãÑ»ï³åÝ¹áÕ Ï³½Ù³Ï»ñåáõÃÛáõÝÝ»ñÇÝ</t>
  </si>
  <si>
    <t>5. àã ýÇÝ³Ýë³Ï³Ý ³ÏïÇíÝ»ñÇ ûï³ñáõÙÇó Ùáõïù»ñ</t>
  </si>
  <si>
    <t>²ÜÞ²ðÄ ¶àôÚøÆ Æð²òàôØÆò Øàôîøºð</t>
  </si>
  <si>
    <t>8111</t>
  </si>
  <si>
    <t>Þ²ðÄ²Î²Ü ¶àôÚøÆ Æð²òàôØÆò Øàôîøºð</t>
  </si>
  <si>
    <t>ÐàÔÆ Æð²òàôØÆò Øàôîøºð</t>
  </si>
  <si>
    <t>8411</t>
  </si>
  <si>
    <t>- êáõµëÇ¹Ç³Ý»ñ áã  å»ï³Ï³Ý (áã Ñ³Ù³ÛÝù³ÛÇÝ) áã ýÇÝ³Ýë³Ï³Ý Ï³½Ù³Ï»ñåáõÃÛáõÝÝ»ñÇÝ</t>
  </si>
  <si>
    <t>4521</t>
  </si>
  <si>
    <t>2500</t>
  </si>
  <si>
    <t>05</t>
  </si>
  <si>
    <t>Þðæ²Î²  ØÆæ²ì²ÚðÆ ä²Þîä²ÜàôÂÚàôÜ</t>
  </si>
  <si>
    <t>2510</t>
  </si>
  <si>
    <t>²Õµ³Ñ³ÝáõÙ</t>
  </si>
  <si>
    <t>2511</t>
  </si>
  <si>
    <t>1. ²Õµ³Ñ³ÝáõÃÛáõÝ ¨ ë³ÝÇï³ñ³Ï³Ý Ù³ùñáõÙ</t>
  </si>
  <si>
    <t>2520</t>
  </si>
  <si>
    <t>Î»Õï³çñ»ñÇ Ñ»é³óáõÙ</t>
  </si>
  <si>
    <t>2521</t>
  </si>
  <si>
    <t>1. æñ³Ñ»é³óÙ³Ý ÏáÙáõÝÇÏ³óÇáÝ ó³Ýó»ñÇ Ï³éáõóáõÙ</t>
  </si>
  <si>
    <t>2530</t>
  </si>
  <si>
    <t>Þñç³Ï³ ÙÇç³í³ÛñÇ ³ÕïáïÙ³Ý ¹»Ù å³Ûù³ñ</t>
  </si>
  <si>
    <t>2531</t>
  </si>
  <si>
    <t>ú¹Ç ³ÕïáïÙ³Ý ¹»Ù å³Ûù³ñ</t>
  </si>
  <si>
    <t>1. ¶»ï»ñÇ ÑáõÝ»ñÇ Ù³ùñáõÙ</t>
  </si>
  <si>
    <t>2560</t>
  </si>
  <si>
    <t>Þñç³Ï³ ÙÇç³í³ÛñÇ å³ßïå³ÝáõÃÛáõÝ  (³ÛÉ ¹³ë»ñÇÝ ãå³ïÏ³ÝáÕ)</t>
  </si>
  <si>
    <t>2561</t>
  </si>
  <si>
    <t>1. Î³Ý³ã ï³ñ³ÍùÝ»ñÇ ÑÇÙÝáõÙ ¨ å³Ñå³ÝáõÙ</t>
  </si>
  <si>
    <t>2. ²Ëï³Ñ³ÝÙ³Ý ¨ ÙÇç³ï³½»ñÍÙ³Ý Í³é³ÛáõÃÛáõÝÝ»ñ /¹»é³ïÇ½³óÇ³</t>
  </si>
  <si>
    <t>3. Ð³ë³ñ³Ï³Ï³Ý ½áõ·³ñ³ÝÝ»ñÇ å³Ñå³ÝáõÙ ¨ í»ñ³Ýáñá·áõÙ</t>
  </si>
  <si>
    <t>4. Â³÷³éáÕ Ï»Ý¹³ÝÇÝ»ñÇ íÝ³ë³½»ñÍáõÙ</t>
  </si>
  <si>
    <t>7. Þñç³Ï³ ÙÇç³í³ÛñÇ å³ßïå³ÝáõÃÛ³Ý »ÝÃ³Ï³éáõóí³ÍùÝ»ñÇ ½³ñ·³óáõÙ</t>
  </si>
  <si>
    <t>2600</t>
  </si>
  <si>
    <t>06</t>
  </si>
  <si>
    <t>´Ü²Î²ð²Ü²ÚÆÜ ÞÆÜ²ð²ðàôÂÚàôÜ ºì ÎàØàôÜ²È Ì²è²ÚàôÂÚàôÜÜºð</t>
  </si>
  <si>
    <t>2610</t>
  </si>
  <si>
    <t>´Ý³Ï³ñ³Ý³ÛÇÝ ßÇÝ³ñ³ñáõÃÛáõÝ</t>
  </si>
  <si>
    <t>2611</t>
  </si>
  <si>
    <t>1. ÆÝùÝ³Ï³Ù Ï³éáõÛóÝ»ñÇ ù³Ý¹áõÙ</t>
  </si>
  <si>
    <t>2. âáññáñ¹ ³ëïÇ×³ÝÇ íÃ³ñ³ÛÇÝ ß»Ýù»ñÇ ù³Ý¹Ù³Ý Ñ»ï¨³Ýùáí µÝ³Ïï³ñ³ÍáõÃÛáõÝÝ»ñÇó ½ñÏí³Í µÝ³ÏÇãÝ»ñÇ ÏáÕÙÇó í³ñÓ³Ï³É³Í µÝ³Ï³ñ³ÝÝ»ñÇ ÷áËÑ³ïáõóáõÙ</t>
  </si>
  <si>
    <t xml:space="preserve">2630 </t>
  </si>
  <si>
    <t>Ջրամատակարարում, որից`</t>
  </si>
  <si>
    <t xml:space="preserve">2631 </t>
  </si>
  <si>
    <t>Ջրամատակարարում</t>
  </si>
  <si>
    <t>2640</t>
  </si>
  <si>
    <t>öáÕáóÝ»ñÇ Éáõë³íáñáõÙ</t>
  </si>
  <si>
    <t>2641</t>
  </si>
  <si>
    <t>1. Þ»Ýù»ñÇ ·»Õ³ñí»ëï³Ï³Ý Éáõë³íáñáõÙ</t>
  </si>
  <si>
    <t>2. ²ñï³ùÇÝ  Éáõë³íáñáõÃÛ³Ý ó³ÝóÇ ß³Ñ³·áñÍÙ³Ý ¨ å³Ñå³ÝÙ³Ý ³ßË³ï³ÝùÝ»ñ</t>
  </si>
  <si>
    <t>3. ì»ñ³Ï³éáõóÙ³Ý ¨ ½³ñ·³óÙ³Ý »íñáå³Ï³Ý µ³ÝÏÇ ³ç³ÏóáõÃÛ³Ùµ Çñ³Ï³Ý³óíáÕ §ºñ¨³ÝÇ ù³Õ³ù³ÛÇÝ Éáõë³íáñáõÃÛ³Ý¦ ¹ñ³Ù³ßÝáñÑ³ÛÇÝ Íñ³·Çñ (å³ïíÇñ³Ïí³Í ÉÇ³½áñáõÃÛáõÝÝ»ñ)</t>
  </si>
  <si>
    <t>4. ì»ñ³Ï³éáõóÙ³Ý ¨ ½³ñ·³óÙ³Ý »íñáå³Ï³Ý µ³ÝÏÇ ³ç³ÏóáõÃÛ³Ùµ Çñ³Ï³Ý³óíáÕ §ºñ¨³ÝÇ ù³Õ³ù³ÛÇÝ Éáõë³íáñáõÃÛ³Ý¦ Íñ³·Çñ (å³ïíÇñ³Ïí³Í ÉÇ³½áñáõÃÛáõÝÝ»ñ)</t>
  </si>
  <si>
    <t>5. ²ñ¨»ÉÛ³Ý ºíñáå³ÛÇ ¿Ý»ñ·³ËÝ³ÛáÕáõÃÛ³Ý ¨ µÝ³å³Ñå³Ý³Ï³Ý ·áñÍÁÝÏ»ñáõÃÛ³Ý ýáÝ¹Ç ³ç³ÏóáõÃÛ³Ùµ Çñ³Ï³Ý³óíáÕ §ºñ¨³ÝÇ ù³Õ³ù³ÛÇÝ Éáõë³íáñáõÃÛ³Ý¦ ¹ñ³Ù³ßÝáñÑ³ÛÇÝ Íñ³·Çñ (å³ïíÇñ³Ïí³Í ÉÇ³½áñáõÃÛáõÝÝ»ñ)</t>
  </si>
  <si>
    <t>6. ²ñï³ùÇÝ Éáõë³íáñáõÃÛ³Ý ó³ÝóÇ »ÝÃ³Ï³éáõóí³ÍùÝ»ñÇ ½³ñ·³óáõÙ</t>
  </si>
  <si>
    <t>2650</t>
  </si>
  <si>
    <t>´Ý³Ï³ñ³Ý³ÛÇÝ ßÇÝ³ñ³ñáõÃÛ³Ý ¨ ÏáÙáõÝ³É Í³é³ÛáõÃÛáõÝÝ»ñÇ ·Íáí Ñ»ï³½áï³Ï³Ý ¨ Ý³Ë³·Í³ÛÇÝ ³ßË³ï³ÝùÝ»ñ</t>
  </si>
  <si>
    <t>2651</t>
  </si>
  <si>
    <t>1. Þ»Ýù»ñÇ ¨ ßÇÝáõÃÛáõÝÝ»ñÇ Ñ»ï³½áïÙ³Ý ³ßË³ï³ÝùÝ»ñ</t>
  </si>
  <si>
    <t>2660</t>
  </si>
  <si>
    <t>´Ý³Ï³ñ³Ý³ÛÇÝ ßÇÝ³ñ³ñáõÃÛ³Ý ¨ ÏáÙáõÝ³É Í³é³ÛáõÃÛáõÝÝ»ñ  (³ÛÉ ¹³ë»ñÇÝ ãå³ïÏ³ÝáÕ)</t>
  </si>
  <si>
    <t>2661</t>
  </si>
  <si>
    <t>1. ´³½Ù³µÝ³Ï³ñ³Ý ß»Ýù»ñÇ Ñ³ñÃ ï³ÝÇùÝ»ñÇ í»ñ³Ýáñá·áõÙ</t>
  </si>
  <si>
    <t>2. ´³½Ù³µÝ³Ï³ñ³Ý ß»Ýù»ñÇ Ã»ù ï³ÝÇùÝ»ñÇ í»ñ³Ýáñá·áõÙ</t>
  </si>
  <si>
    <t>3. ´³Ï³ÛÇÝ ï³ñ³ÍùÝ»ñÇ ¨ Ë³Õ³Ññ³å³ñ³ÏÝ»ñÇ ÑÇÙÝ³Ýáñá·áõÙ áõ å³Ñå³ÝáõÙ</t>
  </si>
  <si>
    <t>4. ´³½Ù³µÝ³Ï³ñ³Ý ß»Ýù»ñÇ µ³ñ»Ï³ñ·Ù³Ý ³ÛÉ ³ßË³ï³ÝùÝ»ñ</t>
  </si>
  <si>
    <t>5. æñ³ÛÇÝ Ï³éáõÛóÝ»ñÇ ß³Ñ³·áñÍáõÙ ¨ å³Ñå³ÝáõÙ</t>
  </si>
  <si>
    <t>6. Î³Ãë³Û³ïÝ»ñÇ  ¨ ·áõÛù»ñÇ å³Ñå³ÝáõÙ</t>
  </si>
  <si>
    <t>7. ìÃ³ñ³ÛÇÝ å³ïß·³ÙµÝ»ñÇ Ýáñá·áõÙ</t>
  </si>
  <si>
    <t>2700</t>
  </si>
  <si>
    <t>07</t>
  </si>
  <si>
    <t>²èàÔæ²ä²ÐàôÂÚàôÜ</t>
  </si>
  <si>
    <t>2710</t>
  </si>
  <si>
    <t>´ÅßÏ³Ï³Ý ³åñ³ÝùÝ»ñ, ë³ñù»ñ ¨ ë³ñù³íáñáõÙÝ»ñ</t>
  </si>
  <si>
    <t>2711</t>
  </si>
  <si>
    <t>¸»Õ³·áñÍ³Ï³Ý ³åñ³ÝùÝ»ñ</t>
  </si>
  <si>
    <t>1. ²éáÕç³å³Ñ³Ï³Ý Ï³½Ù³Ï»ñåáõÃÛáõÝÝ»ñÇ Ñ³Ù³ñ µÅßÏ³Ï³Ý ë³ñù³íáñáõÙÝ»ñÇ ¨ ·áõÛùÇ Ó»éùµ»ñáõÙ</t>
  </si>
  <si>
    <t>2760</t>
  </si>
  <si>
    <t>²éáÕç³å³ÑáõÃÛáõÝ (³ÛÉ ¹³ë»ñÇÝ ãå³ïÏ³ÝáÕ)</t>
  </si>
  <si>
    <t>2761</t>
  </si>
  <si>
    <t>²éáÕç³å³Ñ³Ï³Ý Ñ³ñ³ÏÇó Í³é³ÛáõÃÛáõÝÝ»ñ ¨ Íñ³·ñ»ñ</t>
  </si>
  <si>
    <t>1. ²éáÕç³å³Ñ³Ï³Ý ûµÛ»ÏïÝ»ñÇ ÑÇÙÝ³Ýáñá·áõÙ</t>
  </si>
  <si>
    <t>2. ¸Åí³ñ³Ù³ïã»ÉÇ Ñ»ï³½áïáõÃÛáõÝÝ»ñÇ Çñ³Ï³Ý³óáõÙ</t>
  </si>
  <si>
    <t>2800</t>
  </si>
  <si>
    <t>08</t>
  </si>
  <si>
    <t>Ð²Ü¶Æêî, ØÞ²ÎàôÚÂ ºì ÎðàÜ</t>
  </si>
  <si>
    <t>2810</t>
  </si>
  <si>
    <t>Ð³Ý·ëïÇ ¨ ëåáñïÇ Í³é³ÛáõÃÛáõÝÝ»ñ</t>
  </si>
  <si>
    <t>2811</t>
  </si>
  <si>
    <t>1. êåáñï³ÛÇÝ ÙÇçáó³éáõÙÝ»ñÇ Ï³½Ù³Ï»ñåáõÙ</t>
  </si>
  <si>
    <t>2. Ð³Ý·ëïÇ ·áïÇÝ»ñÇ ¨ ½µáë³Û·ÇÝ»ñÇ Ï³éáõóáõÙ áõ å³Ñå³ÝáõÙ</t>
  </si>
  <si>
    <t>3. Ð»Í³Ýí³Ññ³å³ñ³ÏÇ ß³Ñ³·áñÍáõÙ</t>
  </si>
  <si>
    <t>4. êåáñï³ÛÇÝ ·áïÇÝ»ñÇ ¨ Ù³ñ½³Ï³Ý Ï»ÝïñáÝÝ»ñÇ Ï³éáõóáõÙ áõ å³Ñå³ÝáõÙ</t>
  </si>
  <si>
    <t>2820</t>
  </si>
  <si>
    <t>Øß³ÏáõÃ³ÛÇÝ Í³é³ÛáõÃÛáõÝÝ»ñ</t>
  </si>
  <si>
    <t>2821</t>
  </si>
  <si>
    <t>¶ñ³¹³ñ³ÝÝ»ñ</t>
  </si>
  <si>
    <t>1. ¶ñ³¹³ñ³Ý³ÛÇÝ Í³é³ÛáõÃÛáõÝÝ»ñ</t>
  </si>
  <si>
    <t>2. ¶ñ³¹³ñ³ÝÝ»ñÇ Ñ³Ù³ñ ³ÝÑñ³Å»ßï ·áõÛùÇ Ó»éù µ»ñáõÙ</t>
  </si>
  <si>
    <t>2822</t>
  </si>
  <si>
    <t>Â³Ý·³ñ³ÝÝ»ñ ¨ óáõó³ëñ³ÑÝ»ñ</t>
  </si>
  <si>
    <t>1. Â³Ý·³ñ³Ý³ÛÇÝ Í³é³ÛáõÃÛáõÝÝ»ñ ¨ óáõó³Ñ³Ý¹»ëÝ»ñ</t>
  </si>
  <si>
    <t>2. Â³Ý·³ñ³ÝÝ»ñÇ Ýáñá·áõÙ</t>
  </si>
  <si>
    <t>2823</t>
  </si>
  <si>
    <t>Øß³ÏáõÛÃÇ ïÝ»ñ, ³ÏáõÙµÝ»ñ, Ï»ÝïñáÝÝ»ñ</t>
  </si>
  <si>
    <t>1. Ð³Ù³ÛÝù³ÛÇÝ Ùß³ÏáõÛÃÇ ¨ ³½³ï Å³Ù³ÝóÇ Ï³½Ù³Ï»ñåáõÙ</t>
  </si>
  <si>
    <t>2. Øß³ÏáõÃ³ÛÇÝ ïÝ»ñÇ í»ñ³Ýáñá·áõÙ</t>
  </si>
  <si>
    <t>2824</t>
  </si>
  <si>
    <t>²ÛÉ Ùß³ÏáõÃ³ÛÇÝ Ï³½Ù³Ï»ñåáõÃÛáõÝÝ»ñ</t>
  </si>
  <si>
    <t>1. Øß³ÏáõÃ³ÛÇÝ ÙÇçáó³éáõÙÝ»ñÇ Çñ³Ï³Ý³óáõÙ</t>
  </si>
  <si>
    <t>àã ÝÛáõÃ³Ï³Ý ÑÇÙÝ³Ï³Ý ÙÇçáóÝ»ñ</t>
  </si>
  <si>
    <t>2. Î»Ý¹³Ý³µ³Ý³Ï³Ý ³Û·áõ óáõó³¹ñáõÃÛáõÝÝ»ñ</t>
  </si>
  <si>
    <t>2825</t>
  </si>
  <si>
    <t>²ñí»ëï</t>
  </si>
  <si>
    <t>1. ºñ³Åßï³ñí»ëïÇ ¨  å³ñ³ñí»ëïÇ Ñ³Ù»ñ·Ý»ñ</t>
  </si>
  <si>
    <t>2. Â³ï»ñ³Ï³Ý Ý»ñÏ³Û³óáõÙÝ»ñ</t>
  </si>
  <si>
    <t>3. Â³ïñáÝÝ»ñÇ ÑÇÙÝ³Ýáñá·áõÙ</t>
  </si>
  <si>
    <t>2827</t>
  </si>
  <si>
    <t>7</t>
  </si>
  <si>
    <t>Ðáõß³ñÓ³ÝÝ»ñÇ ¨ Ùß³ÏáõÃ³ÛÇÝ ³ñÅ»ùÝ»ñÇ í»ñ³Ï³Ý·ÝáõÙ ¨ å³Ñå³ÝáõÙ</t>
  </si>
  <si>
    <t>1. Ðáõß³ñÓ³ÝÝ»ñÇ í»ñ³Ýáñá·áõÙ ¨ å³Ñå³ÝáõÙ</t>
  </si>
  <si>
    <t>2840</t>
  </si>
  <si>
    <t>ÎñáÝ³Ï³Ý ¨ Ñ³ë³ñ³Ï³Ï³Ý  ³ÛÉ Í³é³ÛáõÃÛáõÝÝ»ñ</t>
  </si>
  <si>
    <t>2841</t>
  </si>
  <si>
    <t>ºñÇï³ë³ñ¹³Ï³Ý Íñ³·ñ»ñ</t>
  </si>
  <si>
    <t>1. ºñÇï³ë³ñ¹³Ï³Ý ÙÇçáó³éáõÙÝ»ñÇ Çñ³Ï³Ý³óáõÙ</t>
  </si>
  <si>
    <t xml:space="preserve">2842 </t>
  </si>
  <si>
    <t>8</t>
  </si>
  <si>
    <t>Քաղաքական կուսակցություններ, հասարակական կազմակերպություններ, արհմիություններ</t>
  </si>
  <si>
    <t>2843</t>
  </si>
  <si>
    <t>ÎñáÝ³Ï³Ý ¨ Ñ³ë³ñ³Ï³Ï³Ý ³ÛÉ Í³é³ÛáõÃÛáõÝÝ»ñ</t>
  </si>
  <si>
    <t>1. ²Ý¹³Ù³ÏóáõÃÛ³Ý í×³ñÝ»ñ</t>
  </si>
  <si>
    <t>2900</t>
  </si>
  <si>
    <t>09</t>
  </si>
  <si>
    <t>ÎðÂàôÂÚàôÜ</t>
  </si>
  <si>
    <t>2910</t>
  </si>
  <si>
    <t>Ü³Ë³¹åñáó³Ï³Ý ¨ ï³ññ³Ï³Ý ÁÝ¹Ñ³Ýáõñ ÏñÃáõÃÛáõÝ</t>
  </si>
  <si>
    <t>2911</t>
  </si>
  <si>
    <t>Ü³Ë³¹åñáó³Ï³Ý ÏñÃáõÃÛáõÝ</t>
  </si>
  <si>
    <t>1. Ü³Ë³¹åñáó³Ï³Ý  áõëáõóáõÙ</t>
  </si>
  <si>
    <t>2. Ü³Ë³¹åñáó³Ï³Ý áõëáõóÙ³Ý Ï³½Ù³Ï»ñåÙ³Ý Ñ³Ù³ñ ³ÝÑñ³Å»ßï ·áõÛùÇ Ó»éù µ»ñáõÙ</t>
  </si>
  <si>
    <t>3. Ü³Ë³¹åñáó³Ï³Ý ÏñÃáõÃÛáõÝ  (å³ïíÇñ³Ïí³Í ÉÇ³½áñáõÃÛáõÝÝ»ñ)</t>
  </si>
  <si>
    <t>2912</t>
  </si>
  <si>
    <t>î³ññ³Ï³Ý ÁÝ¹Ñ³Ýáõñ ÏñÃáõÃÛáõÝ</t>
  </si>
  <si>
    <t>1. Ð³Ýñ³ÏñÃ³Ï³Ý áõëáõóáõÙ</t>
  </si>
  <si>
    <t>2920</t>
  </si>
  <si>
    <t>ØÇçÝ³Ï³ñ· ÁÝ¹Ñ³Ýáõñ ÏñÃáõÃÛáõÝ</t>
  </si>
  <si>
    <t>2921</t>
  </si>
  <si>
    <t>ÐÇÙÝ³Ï³Ý ÁÝ¹Ñ³Ýáõñ ÏñÃáõÃÛáõÝ</t>
  </si>
  <si>
    <t>2922</t>
  </si>
  <si>
    <t>ØÇçÝ³Ï³ñ· (ÉñÇí)  ÁÝ¹Ñ³Ýáõñ ÏñÃáõÃÛáõÝ</t>
  </si>
  <si>
    <t>2950</t>
  </si>
  <si>
    <t>Àëï Ù³Ï³ñ¹³ÏÝ»ñÇ ã¹³ë³Ï³ñ·íáÕ ÏñÃáõÃÛáõÝ</t>
  </si>
  <si>
    <t>2951</t>
  </si>
  <si>
    <t>²ñï³¹åñáó³Ï³Ý ¹³ëïÇ³ñ³ÏáõÃÛáõÝ</t>
  </si>
  <si>
    <t>1. ²ñï³¹åñáó³Ï³Ý ¹³ëïÇ³ñ³ÏáõÃÛáõÝ</t>
  </si>
  <si>
    <t>2. ²ñï³¹åñáó³Ï³Ý Ï³½Ù³Ï»ñåáõÃÛáõÝÝ»ñÇ Ñ³Ù³ñ ³ÝÑñ³Å»ßï ·áõÛùÇ Ó»éù µ»ñáõÙ</t>
  </si>
  <si>
    <t>2960</t>
  </si>
  <si>
    <t>ÎñÃáõÃÛ³ÝÁ ïñ³Ù³¹ñíáÕ ûÅ³Ý¹³Ï Í³é³ÛáõÃÛáõÝÝ»ñ</t>
  </si>
  <si>
    <t>2961</t>
  </si>
  <si>
    <t>1. Ü³Ë³¹åñáó³Ï³Ý Ñ³ëï³ïáõÃÛáõÝÝ»ñÇ Ï³éáõóáõÙ ¨ í»ñ³Ýáñá·áõÙ</t>
  </si>
  <si>
    <t>2. ¸åñáó³Ï³ÝÝ»ñÇ ûÉÇÙåÇ³¹³Ý»ñÇ ¨ ³ÛÉ ÙÇçáó³éáõÙÝ»ñÇ Ï³½Ù³Ï»ñåáõÙ</t>
  </si>
  <si>
    <t>3. ²ï»ëï³íáñÙ³Ý ÙÇçáóáí áñ³Ï³íáñáõÙ ëï³ó³Í áõëáõóÇãÝ»ñÇÝ Ñ³í»É³í×³ñÝ»ñÇ ïñ³Ù³¹ñáõÙ (å³ïíÇñ³Ïí³Í ÉÇ³½áñáõÃÛáõÝÝ»ñ)</t>
  </si>
  <si>
    <t>4. Ð³Ýñ³ÏñÃ³Ï³Ý ÑÇÙÝ³Ï³Ý Íñ³·ñ»ñ Çñ³Ï³Ý³óÝáÕ áõëáõÙÝ³Ï³Ý Ñ³ëï³ïáõÃÛáõÝÝ»ñÇ Ñ»ñÃ³Ï³Ý ³ï»ëï³íáñÙ³Ý »ÝÃ³Ï³ áõëáõóÇãÝ»ñÇ í»ñ³å³ïñ³ëïáõÙ</t>
  </si>
  <si>
    <t>3000</t>
  </si>
  <si>
    <t>10</t>
  </si>
  <si>
    <t>êàòÆ²È²Î²Ü ä²Þîä²ÜàôÂÚàôÜ</t>
  </si>
  <si>
    <t>3030</t>
  </si>
  <si>
    <t>Ð³ñ³½³ïÇÝ Ïáñóñ³Í ³ÝÓÇÝù</t>
  </si>
  <si>
    <t>3031</t>
  </si>
  <si>
    <t>1. Ð³ñ³½³ï ãáõÝ»óáÕ ³ÝÓ³Ýó ÑáõÕ³ñÏ³íáñáõÃÛ³Ý Ï³½Ù³Ï»ñåáõÙ</t>
  </si>
  <si>
    <t>3040</t>
  </si>
  <si>
    <t>ÀÝï³ÝÇùÇ ³Ý¹³ÙÝ»ñ ¨ ½³í³ÏÝ»ñ</t>
  </si>
  <si>
    <t>3041</t>
  </si>
  <si>
    <t>1. ºñ»Ë³ÛÇ Çñ³íáõÝùÝ»ñÇ ¨ ß³Ñ»ñÇ å³ßïå³ÝáõÃÛáõÝ</t>
  </si>
  <si>
    <t>2. ÀÝï³ÝÇùáõÙ »ñ»Ë³ÛÇ ³åñ»Éáõ Çñ³íáõÝùÇ ³å³ÑáíáõÙ</t>
  </si>
  <si>
    <t>3070</t>
  </si>
  <si>
    <t>êáóÇ³É³Ï³Ý Ñ³ïáõÏ ³ñïáÝáõÃÛáõÝÝ»ñ (³ÛÉ ¹³ë»ñÇÝ ãå³ïÏ³ÝáÕ)</t>
  </si>
  <si>
    <t>3071</t>
  </si>
  <si>
    <t>Î»Ýó³Õ³ÛÇÝ ¨ Ñ³Ýñ³ÛÇÝ ëÝÝ¹Ç Í³é³ÛáõÃÛáõÝÝ»ñ</t>
  </si>
  <si>
    <t>- Հուղարկավորության նպաստներ բյուջեից</t>
  </si>
  <si>
    <t>4726</t>
  </si>
  <si>
    <t>3090</t>
  </si>
  <si>
    <t>êáóÇ³É³Ï³Ý å³ßïå³ÝáõÃÛáõÝ (³ÛÉ ¹³ë»ñÇÝ ãå³ïÏ³ÝáÕ)</t>
  </si>
  <si>
    <t>3092</t>
  </si>
  <si>
    <t>êáóÇ³É³Ï³Ý å³ßïå³ÝáõÃÛ³ÝÁ ïñ³Ù³¹ñíáÕ ûÅ³Ý¹³Ï Í³é³ÛáõÃÛáõÝÝ»ñ (³ÛÉ ¹³ë»ñÇÝ ãå³ïÏ³ÝáÕ)</t>
  </si>
  <si>
    <t>1. ä»ï³Ï³Ý ÑÇÙÝ³ñÏÝ»ñÇ ¨ Ï³½Ù³Ï»ñåáõÃÛáõÝÝ»ñÇ ³ßË³ïáÕÝ»ñÇ ëáóÇ³É³Ï³Ý ÷³Ã»Ãáí ³å³ÑáíáõÙ (å³ïíÇñ³Ïí³Í ÉÇ³½áñáõÃÛáõÝÝ»ñ)</t>
  </si>
  <si>
    <t>2. ²éáÕçáõÃÛ³Ý ³å³Ñáí³·ñáõÃÛáõÝ</t>
  </si>
  <si>
    <t>3100</t>
  </si>
  <si>
    <t>11</t>
  </si>
  <si>
    <t>ÐÆØÜ²Î²Ü ´²ÄÆÜÜºðÆÜ â¸²êìàÔ ä²Ðàôêî²ÚÆÜ üàÜ¸ºð</t>
  </si>
  <si>
    <t>3110</t>
  </si>
  <si>
    <t>ÐÐ Ï³é³í³ñáõÃÛ³Ý ¨ Ñ³Ù³ÛÝùÝ»ñÇ å³Ñáõëï³ÛÇÝ ýáÝ¹</t>
  </si>
  <si>
    <t>3112</t>
  </si>
  <si>
    <t>ÐÐ Ñ³Ù³ÛÝùÝ»ñÇ å³Ñáõëï³ÛÇÝ ýáÝ¹</t>
  </si>
  <si>
    <t>- ä³Ñáõëï³ÛÇÝ ÙÇçáóÝ»ñ</t>
  </si>
  <si>
    <t>4891</t>
  </si>
  <si>
    <t>-Ð³ïÏ³óáõÙ å³Ñõëï³ÛÇÝ ýáÝ¹Çó ýáÝ¹³ÛÇÝ µÛáõç»</t>
  </si>
  <si>
    <t>x</t>
  </si>
  <si>
    <t>- Կրթական, մշակութային և սպորտային նպաստներ բյուջեից</t>
  </si>
  <si>
    <t>Î³é³í³ñÙ³Ý Ù³ñÙÇÝÝ»ñÇ ·áñÍáõÝ»áõÃÛ³Ý Ñ»ï¨³Ýùáí ³é³ç³ó³Í íÝ³ëí³ÍùÝ»ñÇ Ï³Ù íÝ³ëÝ»ñÇ í»ñ³Ï³Ý·ÝáõÙ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</si>
  <si>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</si>
  <si>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Հիմք՝ ՀՀ Հարկային օրենսգրք։ Կանխատեսումների ժամանակ հաշվի են առնվել  բազաների ճշտումները,նախորդ տարիների հարկերի գանձելիության մակարդակը,ապառքները և գերավճարները։ Անշարժ գույքի հարկի դրական տարբերությունը պայմանավորված է հարկի գումարի տոկոսային ավելացումով։</t>
  </si>
  <si>
    <t>Հիմք՝ «Տեղական տուրքերի և վճարների մասին» ՀՀ օրենք։ խոշորացված համայնքի վարչական տարածքում իրականացվում է ամենամյա  տեղական տուրք վճարողների  բազայի ճշգրտում, գույքագրում և գնահատում, որը ապահովում է պլանի աճ։</t>
  </si>
  <si>
    <t xml:space="preserve">ՀՀ համայնքների բյուջեներին «Ֆինանսական համահարթեցման մասին»  ՀՀ օրենքով դոտացիաներ տրամադրելու նպատակով  ՀՀ  պետական բյուջեի մասին օրենքներով նախատեսված հատկացումներ </t>
  </si>
  <si>
    <t>Ըստ համայնքի ներկայացված սուբվենցիոն ծրագրերի ՝ պետական բյուջեից հատկացումներ։ Համայնքի կայուն զարգացումն ապահովելու համար տարեկան կանխատեսվող գումարները բավարար են։</t>
  </si>
  <si>
    <t xml:space="preserve">  «Հայաստանի Հանրապետության բյուջետային համակարգի մասին» օրենք,  «Տեղական տուրքերի և վճարների մասին»  օրենք, գործող և նոր կնքված պայմանագրեր, ապառքներi գանձում,</t>
  </si>
  <si>
    <t>2026թվականի ապրիլից ՔԿԱԳ-ի գործնեությունը Եղեգնաձորի համայնքապետարանի ենթակայությունից դուրս է եկել</t>
  </si>
  <si>
    <t>2026 թվականից դադարեցվել է ՔԿԱԳ-ի կողմից պետ տուրքի վճարումը համայնքային բյուջե և պետ տուրքի վճարում է կատարվում նոտարական ծառայության կողմից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</si>
</sst>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64" formatCode="#,##0.0\ ;\(#,##0.0\)"/>
    <numFmt numFmtId="165" formatCode="#,##0.0"/>
    <numFmt numFmtId="166" formatCode="0.0"/>
  </numFmts>
  <fonts count="15" x14ac:knownFonts="1">
    <font>
      <sz val="8"/>
      <name val="Arial Armenian"/>
    </font>
    <font>
      <sz val="12"/>
      <name val="Arial Armenian"/>
      <family val="2"/>
    </font>
    <font>
      <sz val="10"/>
      <name val="Arial"/>
      <family val="2"/>
    </font>
    <font>
      <sz val="8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sz val="8"/>
      <name val="Arial Armenian"/>
      <family val="2"/>
    </font>
    <font>
      <b/>
      <sz val="8"/>
      <name val="Arial Armenian"/>
      <family val="2"/>
    </font>
    <font>
      <sz val="10"/>
      <name val="Arial LatArm"/>
      <family val="2"/>
    </font>
    <font>
      <sz val="8"/>
      <name val="Sylfaen"/>
      <family val="1"/>
    </font>
    <font>
      <b/>
      <sz val="8"/>
      <name val="Sylfaen"/>
      <family val="1"/>
    </font>
    <font>
      <sz val="9"/>
      <name val="Arial LatArm"/>
      <family val="2"/>
    </font>
    <font>
      <sz val="8"/>
      <name val="GHEA Grapalat"/>
      <family val="3"/>
    </font>
    <font>
      <sz val="8"/>
      <color theme="1"/>
      <name val="GHEA Grapalat"/>
      <family val="3"/>
      <charset val="204"/>
    </font>
    <font>
      <sz val="8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31" applyNumberFormat="0" applyFill="0" applyProtection="0">
      <alignment horizontal="center" vertical="center"/>
    </xf>
    <xf numFmtId="43" fontId="2" fillId="0" borderId="0" applyFont="0" applyFill="0" applyBorder="0" applyAlignment="0" applyProtection="0"/>
    <xf numFmtId="0" fontId="8" fillId="0" borderId="31" applyNumberFormat="0" applyFill="0" applyProtection="0">
      <alignment horizontal="left" vertical="center" wrapText="1"/>
    </xf>
    <xf numFmtId="0" fontId="2" fillId="0" borderId="0"/>
  </cellStyleXfs>
  <cellXfs count="275">
    <xf numFmtId="0" fontId="0" fillId="0" borderId="0" xfId="0"/>
    <xf numFmtId="164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/>
    <xf numFmtId="165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center" vertical="top"/>
    </xf>
    <xf numFmtId="165" fontId="3" fillId="0" borderId="3" xfId="0" applyNumberFormat="1" applyFont="1" applyBorder="1" applyAlignment="1">
      <alignment horizontal="right" vertical="top"/>
    </xf>
    <xf numFmtId="165" fontId="3" fillId="0" borderId="3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31" xfId="3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165" fontId="4" fillId="0" borderId="3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top"/>
    </xf>
    <xf numFmtId="165" fontId="3" fillId="0" borderId="3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6" xfId="0" applyNumberFormat="1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3" borderId="0" xfId="0" applyFill="1"/>
    <xf numFmtId="166" fontId="13" fillId="3" borderId="9" xfId="0" applyNumberFormat="1" applyFont="1" applyFill="1" applyBorder="1" applyAlignment="1">
      <alignment vertical="center" wrapText="1"/>
    </xf>
    <xf numFmtId="166" fontId="13" fillId="0" borderId="4" xfId="0" applyNumberFormat="1" applyFont="1" applyFill="1" applyBorder="1" applyAlignment="1">
      <alignment horizontal="left" vertical="center" wrapText="1"/>
    </xf>
    <xf numFmtId="166" fontId="13" fillId="3" borderId="4" xfId="0" applyNumberFormat="1" applyFont="1" applyFill="1" applyBorder="1" applyAlignment="1">
      <alignment horizontal="left" vertical="center" wrapText="1"/>
    </xf>
    <xf numFmtId="165" fontId="4" fillId="2" borderId="3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166" fontId="13" fillId="2" borderId="3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left" vertical="top"/>
    </xf>
    <xf numFmtId="164" fontId="0" fillId="3" borderId="0" xfId="0" applyNumberFormat="1" applyFill="1" applyAlignment="1">
      <alignment horizontal="right" vertical="top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right" vertical="center"/>
    </xf>
    <xf numFmtId="165" fontId="3" fillId="3" borderId="3" xfId="0" applyNumberFormat="1" applyFont="1" applyFill="1" applyBorder="1" applyAlignment="1">
      <alignment horizontal="center" vertical="top"/>
    </xf>
    <xf numFmtId="165" fontId="3" fillId="3" borderId="3" xfId="0" applyNumberFormat="1" applyFont="1" applyFill="1" applyBorder="1" applyAlignment="1">
      <alignment horizontal="right" vertical="top"/>
    </xf>
    <xf numFmtId="165" fontId="3" fillId="3" borderId="3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right" vertical="center"/>
    </xf>
    <xf numFmtId="165" fontId="3" fillId="3" borderId="6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/>
    </xf>
    <xf numFmtId="164" fontId="3" fillId="3" borderId="0" xfId="0" applyNumberFormat="1" applyFont="1" applyFill="1" applyAlignment="1">
      <alignment horizontal="right" vertical="top"/>
    </xf>
    <xf numFmtId="0" fontId="3" fillId="3" borderId="3" xfId="0" applyNumberFormat="1" applyFont="1" applyFill="1" applyBorder="1" applyAlignment="1">
      <alignment horizontal="center" vertical="top"/>
    </xf>
    <xf numFmtId="165" fontId="4" fillId="3" borderId="3" xfId="0" applyNumberFormat="1" applyFont="1" applyFill="1" applyBorder="1" applyAlignment="1">
      <alignment vertical="center" wrapText="1"/>
    </xf>
    <xf numFmtId="165" fontId="3" fillId="3" borderId="3" xfId="0" applyNumberFormat="1" applyFont="1" applyFill="1" applyBorder="1" applyAlignment="1">
      <alignment vertical="center"/>
    </xf>
    <xf numFmtId="165" fontId="5" fillId="3" borderId="3" xfId="0" applyNumberFormat="1" applyFont="1" applyFill="1" applyBorder="1" applyAlignment="1">
      <alignment vertical="center" wrapText="1"/>
    </xf>
    <xf numFmtId="165" fontId="4" fillId="3" borderId="3" xfId="0" applyNumberFormat="1" applyFont="1" applyFill="1" applyBorder="1" applyAlignment="1">
      <alignment vertical="center"/>
    </xf>
    <xf numFmtId="165" fontId="5" fillId="3" borderId="3" xfId="0" applyNumberFormat="1" applyFont="1" applyFill="1" applyBorder="1" applyAlignment="1">
      <alignment vertical="center"/>
    </xf>
    <xf numFmtId="165" fontId="10" fillId="3" borderId="1" xfId="0" applyNumberFormat="1" applyFont="1" applyFill="1" applyBorder="1" applyAlignment="1" applyProtection="1">
      <alignment vertical="center" wrapText="1" readingOrder="1"/>
      <protection locked="0"/>
    </xf>
    <xf numFmtId="165" fontId="3" fillId="3" borderId="16" xfId="0" applyNumberFormat="1" applyFont="1" applyFill="1" applyBorder="1" applyAlignment="1">
      <alignment vertical="center"/>
    </xf>
    <xf numFmtId="165" fontId="9" fillId="3" borderId="1" xfId="0" applyNumberFormat="1" applyFont="1" applyFill="1" applyBorder="1" applyAlignment="1" applyProtection="1">
      <alignment vertical="center" wrapText="1" readingOrder="1"/>
      <protection locked="0"/>
    </xf>
    <xf numFmtId="165" fontId="3" fillId="3" borderId="3" xfId="0" applyNumberFormat="1" applyFont="1" applyFill="1" applyBorder="1" applyAlignment="1">
      <alignment vertical="top"/>
    </xf>
    <xf numFmtId="165" fontId="5" fillId="3" borderId="15" xfId="0" applyNumberFormat="1" applyFont="1" applyFill="1" applyBorder="1" applyAlignment="1">
      <alignment vertical="center"/>
    </xf>
    <xf numFmtId="165" fontId="5" fillId="3" borderId="17" xfId="0" applyNumberFormat="1" applyFont="1" applyFill="1" applyBorder="1" applyAlignment="1">
      <alignment vertical="center"/>
    </xf>
    <xf numFmtId="165" fontId="5" fillId="3" borderId="16" xfId="0" applyNumberFormat="1" applyFont="1" applyFill="1" applyBorder="1" applyAlignment="1">
      <alignment vertical="center"/>
    </xf>
    <xf numFmtId="165" fontId="9" fillId="3" borderId="18" xfId="0" applyNumberFormat="1" applyFont="1" applyFill="1" applyBorder="1" applyAlignment="1" applyProtection="1">
      <alignment vertical="center" wrapText="1" readingOrder="1"/>
      <protection locked="0"/>
    </xf>
    <xf numFmtId="165" fontId="9" fillId="3" borderId="3" xfId="0" applyNumberFormat="1" applyFont="1" applyFill="1" applyBorder="1" applyAlignment="1" applyProtection="1">
      <alignment vertical="center" wrapText="1" readingOrder="1"/>
      <protection locked="0"/>
    </xf>
    <xf numFmtId="165" fontId="3" fillId="3" borderId="17" xfId="0" applyNumberFormat="1" applyFont="1" applyFill="1" applyBorder="1" applyAlignment="1">
      <alignment vertical="center"/>
    </xf>
    <xf numFmtId="165" fontId="3" fillId="3" borderId="6" xfId="0" applyNumberFormat="1" applyFont="1" applyFill="1" applyBorder="1" applyAlignment="1">
      <alignment vertical="center"/>
    </xf>
    <xf numFmtId="0" fontId="0" fillId="3" borderId="0" xfId="0" applyFill="1" applyAlignment="1">
      <alignment horizontal="center" vertical="top"/>
    </xf>
    <xf numFmtId="164" fontId="0" fillId="3" borderId="0" xfId="0" applyNumberFormat="1" applyFill="1" applyAlignment="1">
      <alignment horizontal="center" vertical="top"/>
    </xf>
    <xf numFmtId="164" fontId="0" fillId="3" borderId="0" xfId="0" applyNumberFormat="1" applyFill="1" applyAlignment="1">
      <alignment horizontal="left" vertical="top" wrapText="1"/>
    </xf>
    <xf numFmtId="0" fontId="3" fillId="3" borderId="0" xfId="0" applyFont="1" applyFill="1" applyAlignment="1">
      <alignment horizontal="center" vertical="top"/>
    </xf>
    <xf numFmtId="164" fontId="3" fillId="3" borderId="0" xfId="0" applyNumberFormat="1" applyFont="1" applyFill="1" applyAlignment="1">
      <alignment horizontal="center" vertical="top"/>
    </xf>
    <xf numFmtId="164" fontId="3" fillId="3" borderId="0" xfId="0" applyNumberFormat="1" applyFont="1" applyFill="1" applyAlignment="1">
      <alignment horizontal="left" vertical="top" wrapText="1"/>
    </xf>
    <xf numFmtId="164" fontId="3" fillId="3" borderId="0" xfId="0" applyNumberFormat="1" applyFont="1" applyFill="1" applyAlignment="1">
      <alignment horizontal="right" vertical="center"/>
    </xf>
    <xf numFmtId="0" fontId="6" fillId="3" borderId="5" xfId="0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top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7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top"/>
    </xf>
    <xf numFmtId="49" fontId="3" fillId="3" borderId="3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164" fontId="3" fillId="3" borderId="3" xfId="0" applyNumberFormat="1" applyFont="1" applyFill="1" applyBorder="1" applyAlignment="1">
      <alignment horizontal="center" vertical="top"/>
    </xf>
    <xf numFmtId="164" fontId="3" fillId="3" borderId="3" xfId="0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vertical="center" wrapText="1"/>
    </xf>
    <xf numFmtId="0" fontId="6" fillId="3" borderId="4" xfId="0" applyFont="1" applyFill="1" applyBorder="1"/>
    <xf numFmtId="164" fontId="5" fillId="3" borderId="3" xfId="0" applyNumberFormat="1" applyFont="1" applyFill="1" applyBorder="1" applyAlignment="1">
      <alignment horizontal="left" vertical="center" wrapText="1"/>
    </xf>
    <xf numFmtId="164" fontId="5" fillId="3" borderId="3" xfId="0" applyNumberFormat="1" applyFont="1" applyFill="1" applyBorder="1" applyAlignment="1">
      <alignment horizontal="right" vertical="center" wrapText="1"/>
    </xf>
    <xf numFmtId="0" fontId="4" fillId="3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left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65" fontId="9" fillId="3" borderId="1" xfId="0" applyNumberFormat="1" applyFont="1" applyFill="1" applyBorder="1" applyAlignment="1" applyProtection="1">
      <alignment vertical="center" wrapText="1"/>
      <protection locked="0"/>
    </xf>
    <xf numFmtId="165" fontId="9" fillId="3" borderId="19" xfId="0" applyNumberFormat="1" applyFont="1" applyFill="1" applyBorder="1" applyAlignment="1" applyProtection="1">
      <alignment vertical="center" wrapText="1" readingOrder="1"/>
      <protection locked="0"/>
    </xf>
    <xf numFmtId="165" fontId="6" fillId="3" borderId="3" xfId="0" applyNumberFormat="1" applyFont="1" applyFill="1" applyBorder="1" applyAlignment="1">
      <alignment vertical="center"/>
    </xf>
    <xf numFmtId="0" fontId="7" fillId="3" borderId="0" xfId="0" applyFont="1" applyFill="1"/>
    <xf numFmtId="0" fontId="3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3" borderId="0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164" fontId="3" fillId="3" borderId="3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1" xfId="0" applyFont="1" applyFill="1" applyBorder="1" applyAlignment="1" applyProtection="1">
      <alignment horizontal="center" vertical="center" wrapText="1" readingOrder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1" xfId="0" applyFont="1" applyFill="1" applyBorder="1" applyAlignment="1" applyProtection="1">
      <alignment horizontal="left" vertical="top" wrapText="1" readingOrder="1"/>
      <protection locked="0"/>
    </xf>
    <xf numFmtId="165" fontId="10" fillId="3" borderId="1" xfId="0" applyNumberFormat="1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/>
    <xf numFmtId="164" fontId="5" fillId="3" borderId="3" xfId="0" applyNumberFormat="1" applyFont="1" applyFill="1" applyBorder="1" applyAlignment="1">
      <alignment horizontal="left" vertical="top" wrapText="1"/>
    </xf>
    <xf numFmtId="164" fontId="5" fillId="3" borderId="3" xfId="0" applyNumberFormat="1" applyFont="1" applyFill="1" applyBorder="1" applyAlignment="1">
      <alignment horizontal="center" vertical="top"/>
    </xf>
    <xf numFmtId="165" fontId="5" fillId="3" borderId="3" xfId="0" applyNumberFormat="1" applyFont="1" applyFill="1" applyBorder="1" applyAlignment="1">
      <alignment vertical="top"/>
    </xf>
    <xf numFmtId="0" fontId="6" fillId="3" borderId="3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9" fillId="3" borderId="20" xfId="0" applyFont="1" applyFill="1" applyBorder="1" applyAlignment="1" applyProtection="1">
      <alignment horizontal="center" vertical="center" wrapText="1" readingOrder="1"/>
      <protection locked="0"/>
    </xf>
    <xf numFmtId="49" fontId="9" fillId="3" borderId="20" xfId="0" applyNumberFormat="1" applyFont="1" applyFill="1" applyBorder="1" applyAlignment="1" applyProtection="1">
      <alignment horizontal="center" vertical="center" wrapText="1" readingOrder="1"/>
      <protection locked="0"/>
    </xf>
    <xf numFmtId="164" fontId="3" fillId="3" borderId="16" xfId="0" applyNumberFormat="1" applyFont="1" applyFill="1" applyBorder="1" applyAlignment="1">
      <alignment horizontal="left" vertical="center" wrapText="1"/>
    </xf>
    <xf numFmtId="0" fontId="3" fillId="3" borderId="16" xfId="0" applyNumberFormat="1" applyFont="1" applyFill="1" applyBorder="1" applyAlignment="1">
      <alignment horizontal="center" vertical="center"/>
    </xf>
    <xf numFmtId="165" fontId="9" fillId="3" borderId="20" xfId="0" applyNumberFormat="1" applyFont="1" applyFill="1" applyBorder="1" applyAlignment="1" applyProtection="1">
      <alignment vertical="center" wrapText="1"/>
      <protection locked="0"/>
    </xf>
    <xf numFmtId="165" fontId="4" fillId="3" borderId="16" xfId="0" applyNumberFormat="1" applyFont="1" applyFill="1" applyBorder="1" applyAlignment="1">
      <alignment vertical="center" wrapText="1"/>
    </xf>
    <xf numFmtId="165" fontId="9" fillId="3" borderId="20" xfId="0" applyNumberFormat="1" applyFont="1" applyFill="1" applyBorder="1" applyAlignment="1" applyProtection="1">
      <alignment vertical="center" wrapText="1" readingOrder="1"/>
      <protection locked="0"/>
    </xf>
    <xf numFmtId="165" fontId="9" fillId="3" borderId="21" xfId="0" applyNumberFormat="1" applyFont="1" applyFill="1" applyBorder="1" applyAlignment="1" applyProtection="1">
      <alignment vertical="center" wrapText="1" readingOrder="1"/>
      <protection locked="0"/>
    </xf>
    <xf numFmtId="165" fontId="6" fillId="3" borderId="16" xfId="0" applyNumberFormat="1" applyFont="1" applyFill="1" applyBorder="1" applyAlignment="1">
      <alignment vertical="center"/>
    </xf>
    <xf numFmtId="165" fontId="3" fillId="3" borderId="16" xfId="0" applyNumberFormat="1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/>
    </xf>
    <xf numFmtId="0" fontId="9" fillId="3" borderId="18" xfId="0" applyFont="1" applyFill="1" applyBorder="1" applyAlignment="1" applyProtection="1">
      <alignment horizontal="left" vertical="top" wrapText="1" readingOrder="1"/>
      <protection locked="0"/>
    </xf>
    <xf numFmtId="0" fontId="9" fillId="3" borderId="18" xfId="0" applyFont="1" applyFill="1" applyBorder="1" applyAlignment="1" applyProtection="1">
      <alignment horizontal="center" vertical="center" wrapText="1" readingOrder="1"/>
      <protection locked="0"/>
    </xf>
    <xf numFmtId="165" fontId="9" fillId="3" borderId="18" xfId="0" applyNumberFormat="1" applyFont="1" applyFill="1" applyBorder="1" applyAlignment="1" applyProtection="1">
      <alignment vertical="center" wrapText="1"/>
      <protection locked="0"/>
    </xf>
    <xf numFmtId="0" fontId="9" fillId="3" borderId="19" xfId="0" applyFont="1" applyFill="1" applyBorder="1" applyAlignment="1" applyProtection="1">
      <alignment horizontal="center" vertical="center" wrapText="1" readingOrder="1"/>
      <protection locked="0"/>
    </xf>
    <xf numFmtId="0" fontId="9" fillId="3" borderId="3" xfId="0" applyFont="1" applyFill="1" applyBorder="1" applyAlignment="1" applyProtection="1">
      <alignment horizontal="left" vertical="top" wrapText="1" readingOrder="1"/>
      <protection locked="0"/>
    </xf>
    <xf numFmtId="0" fontId="9" fillId="3" borderId="3" xfId="0" applyFont="1" applyFill="1" applyBorder="1" applyAlignment="1" applyProtection="1">
      <alignment horizontal="center" vertical="center" wrapText="1" readingOrder="1"/>
      <protection locked="0"/>
    </xf>
    <xf numFmtId="165" fontId="9" fillId="3" borderId="3" xfId="0" applyNumberFormat="1" applyFont="1" applyFill="1" applyBorder="1" applyAlignment="1" applyProtection="1">
      <alignment vertical="center" wrapText="1"/>
      <protection locked="0"/>
    </xf>
    <xf numFmtId="165" fontId="9" fillId="3" borderId="22" xfId="0" applyNumberFormat="1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left" vertical="top" wrapText="1" readingOrder="1"/>
      <protection locked="0"/>
    </xf>
    <xf numFmtId="0" fontId="6" fillId="3" borderId="10" xfId="0" applyFont="1" applyFill="1" applyBorder="1" applyAlignment="1">
      <alignment vertical="center"/>
    </xf>
    <xf numFmtId="0" fontId="3" fillId="3" borderId="23" xfId="0" applyFont="1" applyFill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>
      <alignment horizontal="center" vertical="center"/>
    </xf>
    <xf numFmtId="0" fontId="9" fillId="3" borderId="24" xfId="0" applyFont="1" applyFill="1" applyBorder="1" applyAlignment="1" applyProtection="1">
      <alignment horizontal="left" vertical="top" wrapText="1" readingOrder="1"/>
      <protection locked="0"/>
    </xf>
    <xf numFmtId="0" fontId="9" fillId="3" borderId="25" xfId="0" applyFont="1" applyFill="1" applyBorder="1" applyAlignment="1" applyProtection="1">
      <alignment horizontal="center" vertical="center" wrapText="1" readingOrder="1"/>
      <protection locked="0"/>
    </xf>
    <xf numFmtId="165" fontId="3" fillId="3" borderId="15" xfId="0" applyNumberFormat="1" applyFont="1" applyFill="1" applyBorder="1" applyAlignment="1">
      <alignment vertical="center"/>
    </xf>
    <xf numFmtId="165" fontId="3" fillId="3" borderId="15" xfId="0" applyNumberFormat="1" applyFont="1" applyFill="1" applyBorder="1" applyAlignment="1">
      <alignment vertical="center" wrapText="1"/>
    </xf>
    <xf numFmtId="49" fontId="3" fillId="3" borderId="17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165" fontId="3" fillId="3" borderId="17" xfId="0" applyNumberFormat="1" applyFont="1" applyFill="1" applyBorder="1" applyAlignment="1">
      <alignment vertical="center" wrapText="1"/>
    </xf>
    <xf numFmtId="0" fontId="6" fillId="3" borderId="26" xfId="0" applyFont="1" applyFill="1" applyBorder="1" applyAlignment="1">
      <alignment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 applyProtection="1">
      <alignment horizontal="center" vertical="center" wrapText="1" readingOrder="1"/>
      <protection locked="0"/>
    </xf>
    <xf numFmtId="0" fontId="6" fillId="3" borderId="27" xfId="0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vertical="top"/>
    </xf>
    <xf numFmtId="165" fontId="6" fillId="3" borderId="28" xfId="0" applyNumberFormat="1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3" borderId="20" xfId="0" applyFont="1" applyFill="1" applyBorder="1" applyAlignment="1" applyProtection="1">
      <alignment horizontal="left" vertical="top" wrapText="1" readingOrder="1"/>
      <protection locked="0"/>
    </xf>
    <xf numFmtId="165" fontId="4" fillId="3" borderId="17" xfId="0" applyNumberFormat="1" applyFont="1" applyFill="1" applyBorder="1" applyAlignment="1">
      <alignment vertical="center" wrapText="1"/>
    </xf>
    <xf numFmtId="165" fontId="9" fillId="3" borderId="29" xfId="0" applyNumberFormat="1" applyFont="1" applyFill="1" applyBorder="1" applyAlignment="1" applyProtection="1">
      <alignment vertical="center" wrapText="1" readingOrder="1"/>
      <protection locked="0"/>
    </xf>
    <xf numFmtId="165" fontId="6" fillId="3" borderId="17" xfId="0" applyNumberFormat="1" applyFont="1" applyFill="1" applyBorder="1" applyAlignment="1">
      <alignment vertical="center"/>
    </xf>
    <xf numFmtId="165" fontId="10" fillId="3" borderId="19" xfId="0" applyNumberFormat="1" applyFont="1" applyFill="1" applyBorder="1" applyAlignment="1" applyProtection="1">
      <alignment vertical="center" wrapText="1" readingOrder="1"/>
      <protection locked="0"/>
    </xf>
    <xf numFmtId="165" fontId="7" fillId="3" borderId="3" xfId="0" applyNumberFormat="1" applyFont="1" applyFill="1" applyBorder="1" applyAlignment="1">
      <alignment vertical="center"/>
    </xf>
    <xf numFmtId="0" fontId="3" fillId="3" borderId="17" xfId="0" applyNumberFormat="1" applyFont="1" applyFill="1" applyBorder="1" applyAlignment="1">
      <alignment horizontal="center" vertical="top"/>
    </xf>
    <xf numFmtId="0" fontId="14" fillId="3" borderId="3" xfId="0" applyFont="1" applyFill="1" applyBorder="1" applyAlignment="1">
      <alignment wrapText="1"/>
    </xf>
    <xf numFmtId="0" fontId="11" fillId="3" borderId="3" xfId="0" applyFont="1" applyFill="1" applyBorder="1"/>
    <xf numFmtId="0" fontId="3" fillId="3" borderId="30" xfId="0" applyFont="1" applyFill="1" applyBorder="1" applyAlignment="1">
      <alignment horizontal="center" vertical="top"/>
    </xf>
    <xf numFmtId="0" fontId="6" fillId="3" borderId="28" xfId="0" applyFont="1" applyFill="1" applyBorder="1"/>
    <xf numFmtId="0" fontId="6" fillId="3" borderId="3" xfId="0" applyFont="1" applyFill="1" applyBorder="1"/>
    <xf numFmtId="0" fontId="6" fillId="3" borderId="9" xfId="0" applyFont="1" applyFill="1" applyBorder="1"/>
    <xf numFmtId="0" fontId="3" fillId="3" borderId="7" xfId="0" applyFont="1" applyFill="1" applyBorder="1" applyAlignment="1">
      <alignment horizontal="center" vertical="top"/>
    </xf>
    <xf numFmtId="49" fontId="3" fillId="3" borderId="6" xfId="0" applyNumberFormat="1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164" fontId="3" fillId="3" borderId="6" xfId="0" applyNumberFormat="1" applyFont="1" applyFill="1" applyBorder="1" applyAlignment="1">
      <alignment horizontal="center" vertical="top"/>
    </xf>
    <xf numFmtId="164" fontId="3" fillId="3" borderId="6" xfId="0" applyNumberFormat="1" applyFont="1" applyFill="1" applyBorder="1" applyAlignment="1">
      <alignment horizontal="left" vertical="top" wrapText="1"/>
    </xf>
    <xf numFmtId="0" fontId="3" fillId="3" borderId="6" xfId="0" applyNumberFormat="1" applyFont="1" applyFill="1" applyBorder="1" applyAlignment="1">
      <alignment horizontal="center" vertical="top"/>
    </xf>
    <xf numFmtId="165" fontId="3" fillId="3" borderId="6" xfId="0" applyNumberFormat="1" applyFont="1" applyFill="1" applyBorder="1" applyAlignment="1">
      <alignment vertical="top"/>
    </xf>
    <xf numFmtId="0" fontId="6" fillId="3" borderId="8" xfId="0" applyFont="1" applyFill="1" applyBorder="1"/>
    <xf numFmtId="0" fontId="6" fillId="3" borderId="0" xfId="0" applyFont="1" applyFill="1" applyAlignment="1">
      <alignment horizontal="center" vertical="top"/>
    </xf>
    <xf numFmtId="164" fontId="6" fillId="3" borderId="0" xfId="0" applyNumberFormat="1" applyFont="1" applyFill="1" applyAlignment="1">
      <alignment horizontal="center" vertical="top"/>
    </xf>
    <xf numFmtId="164" fontId="6" fillId="3" borderId="0" xfId="0" applyNumberFormat="1" applyFont="1" applyFill="1" applyAlignment="1">
      <alignment horizontal="left" vertical="top" wrapText="1"/>
    </xf>
    <xf numFmtId="0" fontId="12" fillId="0" borderId="0" xfId="0" applyFont="1"/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Fill="1" applyAlignment="1">
      <alignment horizontal="center" vertical="top"/>
    </xf>
    <xf numFmtId="164" fontId="12" fillId="0" borderId="0" xfId="0" applyNumberFormat="1" applyFont="1" applyFill="1" applyAlignment="1">
      <alignment horizontal="right" vertical="top"/>
    </xf>
    <xf numFmtId="0" fontId="12" fillId="0" borderId="0" xfId="0" applyFont="1" applyAlignment="1">
      <alignment vertical="center"/>
    </xf>
    <xf numFmtId="0" fontId="12" fillId="3" borderId="0" xfId="0" applyFont="1" applyFill="1"/>
    <xf numFmtId="41" fontId="8" fillId="0" borderId="31" xfId="3" applyNumberFormat="1" applyFill="1">
      <alignment horizontal="left" vertical="center" wrapText="1"/>
    </xf>
    <xf numFmtId="0" fontId="8" fillId="0" borderId="31" xfId="3">
      <alignment horizontal="left" vertical="center" wrapText="1"/>
    </xf>
    <xf numFmtId="0" fontId="8" fillId="0" borderId="31" xfId="3" applyFill="1">
      <alignment horizontal="left" vertical="center" wrapText="1"/>
    </xf>
    <xf numFmtId="164" fontId="8" fillId="0" borderId="31" xfId="3" applyNumberFormat="1" applyFill="1">
      <alignment horizontal="left" vertical="center" wrapText="1"/>
    </xf>
    <xf numFmtId="164" fontId="8" fillId="0" borderId="31" xfId="3" applyNumberFormat="1">
      <alignment horizontal="left" vertical="center" wrapText="1"/>
    </xf>
    <xf numFmtId="0" fontId="8" fillId="0" borderId="31" xfId="3" applyNumberFormat="1" applyFill="1">
      <alignment horizontal="left" vertical="center" wrapText="1"/>
    </xf>
    <xf numFmtId="0" fontId="8" fillId="0" borderId="31" xfId="3" applyNumberFormat="1">
      <alignment horizontal="left" vertical="center" wrapText="1"/>
    </xf>
    <xf numFmtId="0" fontId="8" fillId="3" borderId="31" xfId="3" applyFill="1">
      <alignment horizontal="left" vertical="center" wrapText="1"/>
    </xf>
    <xf numFmtId="166" fontId="13" fillId="3" borderId="10" xfId="0" applyNumberFormat="1" applyFont="1" applyFill="1" applyBorder="1" applyAlignment="1">
      <alignment horizontal="center" vertical="center" wrapText="1"/>
    </xf>
    <xf numFmtId="166" fontId="13" fillId="3" borderId="11" xfId="0" applyNumberFormat="1" applyFont="1" applyFill="1" applyBorder="1" applyAlignment="1">
      <alignment horizontal="center" vertical="center" wrapText="1"/>
    </xf>
    <xf numFmtId="166" fontId="13" fillId="3" borderId="9" xfId="0" applyNumberFormat="1" applyFont="1" applyFill="1" applyBorder="1" applyAlignment="1">
      <alignment horizontal="center" vertical="center" wrapText="1"/>
    </xf>
    <xf numFmtId="166" fontId="13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0" fontId="8" fillId="0" borderId="31" xfId="3">
      <alignment horizontal="left" vertical="center" wrapText="1"/>
    </xf>
    <xf numFmtId="0" fontId="8" fillId="0" borderId="31" xfId="3" applyNumberFormat="1" applyFill="1">
      <alignment horizontal="left" vertical="center" wrapText="1"/>
    </xf>
    <xf numFmtId="164" fontId="8" fillId="0" borderId="31" xfId="3" applyNumberFormat="1" applyFill="1">
      <alignment horizontal="left" vertical="center" wrapText="1"/>
    </xf>
    <xf numFmtId="0" fontId="8" fillId="0" borderId="31" xfId="3" applyNumberFormat="1">
      <alignment horizontal="left" vertical="center" wrapText="1"/>
    </xf>
    <xf numFmtId="0" fontId="8" fillId="3" borderId="31" xfId="3" applyNumberFormat="1" applyFill="1">
      <alignment horizontal="left" vertical="center" wrapText="1"/>
    </xf>
    <xf numFmtId="164" fontId="3" fillId="3" borderId="14" xfId="0" applyNumberFormat="1" applyFont="1" applyFill="1" applyBorder="1" applyAlignment="1">
      <alignment horizontal="center" vertical="center" wrapText="1"/>
    </xf>
    <xf numFmtId="164" fontId="3" fillId="3" borderId="15" xfId="0" applyNumberFormat="1" applyFont="1" applyFill="1" applyBorder="1" applyAlignment="1">
      <alignment horizontal="center" vertical="center" wrapText="1"/>
    </xf>
    <xf numFmtId="164" fontId="3" fillId="3" borderId="16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5">
    <cellStyle name="cntr_arm10_Bord_900" xfId="1"/>
    <cellStyle name="Comma 2" xfId="2"/>
    <cellStyle name="left_arm10_BordWW_900" xfId="3"/>
    <cellStyle name="Normal 3" xfId="4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tabSelected="1" zoomScaleNormal="100" workbookViewId="0">
      <selection activeCell="J9" sqref="J9"/>
    </sheetView>
  </sheetViews>
  <sheetFormatPr defaultRowHeight="10.5" x14ac:dyDescent="0.15"/>
  <cols>
    <col min="1" max="1" width="8" style="2" customWidth="1"/>
    <col min="2" max="2" width="49" style="3" customWidth="1"/>
    <col min="3" max="3" width="8.1640625" style="2" customWidth="1"/>
    <col min="4" max="4" width="13.6640625" style="2" customWidth="1"/>
    <col min="5" max="5" width="13.6640625" style="35" customWidth="1"/>
    <col min="6" max="6" width="11.5" style="2" customWidth="1"/>
    <col min="7" max="8" width="12.1640625" style="39" customWidth="1"/>
    <col min="9" max="9" width="10.6640625" style="39" customWidth="1"/>
    <col min="10" max="11" width="13" style="69" customWidth="1"/>
    <col min="12" max="12" width="10.5" style="69" customWidth="1"/>
    <col min="13" max="15" width="9.6640625" style="1" customWidth="1"/>
    <col min="16" max="17" width="12.6640625" style="1" customWidth="1"/>
    <col min="18" max="18" width="10.1640625" style="1" customWidth="1"/>
    <col min="19" max="20" width="12.33203125" style="1" customWidth="1"/>
    <col min="21" max="21" width="8" style="1" customWidth="1"/>
    <col min="22" max="22" width="29.6640625" customWidth="1"/>
  </cols>
  <sheetData>
    <row r="1" spans="1:22" ht="15" customHeight="1" x14ac:dyDescent="0.15">
      <c r="A1" s="4"/>
      <c r="B1" s="4"/>
      <c r="C1" s="4"/>
      <c r="D1" s="4"/>
      <c r="E1" s="34"/>
      <c r="F1" s="4"/>
      <c r="G1" s="44"/>
      <c r="H1" s="44"/>
      <c r="I1" s="44"/>
      <c r="J1" s="68"/>
      <c r="K1" s="68"/>
      <c r="L1" s="68"/>
      <c r="M1" s="4"/>
      <c r="N1" s="4"/>
      <c r="O1" s="4"/>
      <c r="P1" s="4"/>
      <c r="Q1" s="4"/>
      <c r="R1" s="4"/>
      <c r="S1" s="4"/>
      <c r="T1" s="4"/>
      <c r="U1" s="4"/>
    </row>
    <row r="2" spans="1:22" ht="19.5" customHeight="1" x14ac:dyDescent="0.15">
      <c r="A2" s="249" t="s">
        <v>235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</row>
    <row r="3" spans="1:22" ht="16.5" customHeight="1" thickBot="1" x14ac:dyDescent="0.2">
      <c r="S3" s="21"/>
      <c r="V3" s="22" t="s">
        <v>0</v>
      </c>
    </row>
    <row r="4" spans="1:22" ht="39.75" customHeight="1" x14ac:dyDescent="0.15">
      <c r="A4" s="246" t="s">
        <v>1</v>
      </c>
      <c r="B4" s="241" t="s">
        <v>2</v>
      </c>
      <c r="C4" s="251" t="s">
        <v>3</v>
      </c>
      <c r="D4" s="245" t="s">
        <v>236</v>
      </c>
      <c r="E4" s="245"/>
      <c r="F4" s="245"/>
      <c r="G4" s="254" t="s">
        <v>237</v>
      </c>
      <c r="H4" s="254"/>
      <c r="I4" s="254"/>
      <c r="J4" s="248" t="s">
        <v>233</v>
      </c>
      <c r="K4" s="248"/>
      <c r="L4" s="248"/>
      <c r="M4" s="255" t="s">
        <v>238</v>
      </c>
      <c r="N4" s="255"/>
      <c r="O4" s="255"/>
      <c r="P4" s="245" t="s">
        <v>234</v>
      </c>
      <c r="Q4" s="245"/>
      <c r="R4" s="245"/>
      <c r="S4" s="245" t="s">
        <v>239</v>
      </c>
      <c r="T4" s="245"/>
      <c r="U4" s="245"/>
      <c r="V4" s="23" t="s">
        <v>232</v>
      </c>
    </row>
    <row r="5" spans="1:22" ht="30" customHeight="1" x14ac:dyDescent="0.15">
      <c r="A5" s="247"/>
      <c r="B5" s="242"/>
      <c r="C5" s="252"/>
      <c r="D5" s="243" t="s">
        <v>4</v>
      </c>
      <c r="E5" s="243" t="s">
        <v>5</v>
      </c>
      <c r="F5" s="243"/>
      <c r="G5" s="244" t="s">
        <v>4</v>
      </c>
      <c r="H5" s="244" t="s">
        <v>5</v>
      </c>
      <c r="I5" s="244"/>
      <c r="J5" s="250" t="s">
        <v>4</v>
      </c>
      <c r="K5" s="250" t="s">
        <v>5</v>
      </c>
      <c r="L5" s="250"/>
      <c r="M5" s="243" t="s">
        <v>4</v>
      </c>
      <c r="N5" s="243" t="s">
        <v>5</v>
      </c>
      <c r="O5" s="243"/>
      <c r="P5" s="243" t="s">
        <v>4</v>
      </c>
      <c r="Q5" s="243" t="s">
        <v>5</v>
      </c>
      <c r="R5" s="243"/>
      <c r="S5" s="243" t="s">
        <v>4</v>
      </c>
      <c r="T5" s="243" t="s">
        <v>5</v>
      </c>
      <c r="U5" s="243"/>
      <c r="V5" s="240" t="s">
        <v>240</v>
      </c>
    </row>
    <row r="6" spans="1:22" ht="28.5" customHeight="1" x14ac:dyDescent="0.15">
      <c r="A6" s="247"/>
      <c r="B6" s="242"/>
      <c r="C6" s="253"/>
      <c r="D6" s="243"/>
      <c r="E6" s="10" t="s">
        <v>6</v>
      </c>
      <c r="F6" s="10" t="s">
        <v>7</v>
      </c>
      <c r="G6" s="244"/>
      <c r="H6" s="41" t="s">
        <v>6</v>
      </c>
      <c r="I6" s="41" t="s">
        <v>7</v>
      </c>
      <c r="J6" s="250"/>
      <c r="K6" s="70" t="s">
        <v>6</v>
      </c>
      <c r="L6" s="70" t="s">
        <v>7</v>
      </c>
      <c r="M6" s="243"/>
      <c r="N6" s="10" t="s">
        <v>6</v>
      </c>
      <c r="O6" s="10" t="s">
        <v>7</v>
      </c>
      <c r="P6" s="243"/>
      <c r="Q6" s="10" t="s">
        <v>6</v>
      </c>
      <c r="R6" s="10" t="s">
        <v>7</v>
      </c>
      <c r="S6" s="243"/>
      <c r="T6" s="10" t="s">
        <v>6</v>
      </c>
      <c r="U6" s="10" t="s">
        <v>7</v>
      </c>
      <c r="V6" s="240"/>
    </row>
    <row r="7" spans="1:22" s="5" customFormat="1" ht="12" customHeight="1" x14ac:dyDescent="0.15">
      <c r="A7" s="11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38">
        <v>7</v>
      </c>
      <c r="H7" s="38">
        <v>8</v>
      </c>
      <c r="I7" s="38">
        <v>9</v>
      </c>
      <c r="J7" s="71">
        <v>10</v>
      </c>
      <c r="K7" s="71">
        <v>11</v>
      </c>
      <c r="L7" s="71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9">
        <v>22</v>
      </c>
    </row>
    <row r="8" spans="1:22" s="5" customFormat="1" x14ac:dyDescent="0.15">
      <c r="A8" s="12" t="s">
        <v>8</v>
      </c>
      <c r="B8" s="13" t="s">
        <v>9</v>
      </c>
      <c r="C8" s="14" t="s">
        <v>10</v>
      </c>
      <c r="D8" s="26">
        <f>E10+D44+D59</f>
        <v>1176125.0300000003</v>
      </c>
      <c r="E8" s="26">
        <f>E10+E44+E59</f>
        <v>1032648.2300000001</v>
      </c>
      <c r="F8" s="26">
        <f>F10+F44+F59</f>
        <v>159476.79999999999</v>
      </c>
      <c r="G8" s="45">
        <f>H8+I8</f>
        <v>1046437</v>
      </c>
      <c r="H8" s="45">
        <f>H10+H44+H59</f>
        <v>1046437</v>
      </c>
      <c r="I8" s="45"/>
      <c r="J8" s="72">
        <f>K8+L8</f>
        <v>1143627.3999999999</v>
      </c>
      <c r="K8" s="72">
        <f>K10+K44+K59</f>
        <v>1143627.3999999999</v>
      </c>
      <c r="L8" s="73"/>
      <c r="M8" s="27">
        <f>J8-G8</f>
        <v>97190.399999999907</v>
      </c>
      <c r="N8" s="27">
        <f>K8-H8</f>
        <v>97190.399999999907</v>
      </c>
      <c r="O8" s="27"/>
      <c r="P8" s="45">
        <f>Q8+R8</f>
        <v>1251696.3999999999</v>
      </c>
      <c r="Q8" s="45">
        <f>Q10+Q44+Q59</f>
        <v>1251696.3999999999</v>
      </c>
      <c r="R8" s="27"/>
      <c r="S8" s="45">
        <f>T8+U8</f>
        <v>1354343</v>
      </c>
      <c r="T8" s="45">
        <f>T10+T44+T59</f>
        <v>1354343</v>
      </c>
      <c r="U8" s="27"/>
      <c r="V8" s="24"/>
    </row>
    <row r="9" spans="1:22" x14ac:dyDescent="0.15">
      <c r="A9" s="15"/>
      <c r="B9" s="16" t="s">
        <v>5</v>
      </c>
      <c r="C9" s="17"/>
      <c r="D9" s="26"/>
      <c r="E9" s="30"/>
      <c r="F9" s="28"/>
      <c r="G9" s="45">
        <f t="shared" ref="G9:G72" si="0">H9+I9</f>
        <v>0</v>
      </c>
      <c r="H9" s="46"/>
      <c r="I9" s="46"/>
      <c r="J9" s="72">
        <f t="shared" ref="J9:J72" si="1">K9+L9</f>
        <v>0</v>
      </c>
      <c r="K9" s="74"/>
      <c r="L9" s="75"/>
      <c r="M9" s="27">
        <f t="shared" ref="M9:M72" si="2">J9-G9</f>
        <v>0</v>
      </c>
      <c r="N9" s="27">
        <f t="shared" ref="N9:N72" si="3">K9-H9</f>
        <v>0</v>
      </c>
      <c r="O9" s="27"/>
      <c r="P9" s="45">
        <f t="shared" ref="P9:P72" si="4">Q9+R9</f>
        <v>0</v>
      </c>
      <c r="Q9" s="46"/>
      <c r="R9" s="29"/>
      <c r="S9" s="45">
        <f t="shared" ref="S9:S72" si="5">T9+U9</f>
        <v>0</v>
      </c>
      <c r="T9" s="46"/>
      <c r="U9" s="29"/>
      <c r="V9" s="25"/>
    </row>
    <row r="10" spans="1:22" s="5" customFormat="1" ht="31.5" x14ac:dyDescent="0.15">
      <c r="A10" s="12" t="s">
        <v>11</v>
      </c>
      <c r="B10" s="13" t="s">
        <v>12</v>
      </c>
      <c r="C10" s="14" t="s">
        <v>13</v>
      </c>
      <c r="D10" s="26">
        <f t="shared" ref="D10:D72" si="6">E10+F10</f>
        <v>208723.53</v>
      </c>
      <c r="E10" s="26">
        <f>E12+E17+E20+E40</f>
        <v>208723.53</v>
      </c>
      <c r="F10" s="26">
        <v>0</v>
      </c>
      <c r="G10" s="45">
        <f t="shared" si="0"/>
        <v>199167.8</v>
      </c>
      <c r="H10" s="45">
        <f>H12+H17+H20+H40</f>
        <v>199167.8</v>
      </c>
      <c r="I10" s="45"/>
      <c r="J10" s="72">
        <f t="shared" si="1"/>
        <v>207034.09999999998</v>
      </c>
      <c r="K10" s="72">
        <f>K12+K17+K20+K40</f>
        <v>207034.09999999998</v>
      </c>
      <c r="L10" s="73"/>
      <c r="M10" s="27">
        <f t="shared" si="2"/>
        <v>7866.2999999999884</v>
      </c>
      <c r="N10" s="27">
        <f t="shared" si="3"/>
        <v>7866.2999999999884</v>
      </c>
      <c r="O10" s="27"/>
      <c r="P10" s="45">
        <f t="shared" si="4"/>
        <v>213850.8</v>
      </c>
      <c r="Q10" s="45">
        <f>Q12+Q17+Q20+Q40</f>
        <v>213850.8</v>
      </c>
      <c r="R10" s="27"/>
      <c r="S10" s="45">
        <f t="shared" si="5"/>
        <v>219427.19999999998</v>
      </c>
      <c r="T10" s="45">
        <f>T12+T17+T20+T40</f>
        <v>219427.19999999998</v>
      </c>
      <c r="U10" s="27"/>
      <c r="V10" s="24"/>
    </row>
    <row r="11" spans="1:22" x14ac:dyDescent="0.15">
      <c r="A11" s="15"/>
      <c r="B11" s="16" t="s">
        <v>5</v>
      </c>
      <c r="C11" s="17"/>
      <c r="D11" s="26"/>
      <c r="E11" s="30"/>
      <c r="F11" s="28"/>
      <c r="G11" s="45">
        <f t="shared" si="0"/>
        <v>0</v>
      </c>
      <c r="H11" s="46"/>
      <c r="I11" s="46"/>
      <c r="J11" s="72">
        <f t="shared" si="1"/>
        <v>0</v>
      </c>
      <c r="K11" s="74"/>
      <c r="L11" s="75"/>
      <c r="M11" s="27">
        <f t="shared" si="2"/>
        <v>0</v>
      </c>
      <c r="N11" s="27">
        <f t="shared" si="3"/>
        <v>0</v>
      </c>
      <c r="O11" s="27"/>
      <c r="P11" s="45">
        <f t="shared" si="4"/>
        <v>0</v>
      </c>
      <c r="Q11" s="46"/>
      <c r="R11" s="29"/>
      <c r="S11" s="45">
        <f t="shared" si="5"/>
        <v>0</v>
      </c>
      <c r="T11" s="46"/>
      <c r="U11" s="29"/>
      <c r="V11" s="25"/>
    </row>
    <row r="12" spans="1:22" s="5" customFormat="1" ht="37.5" customHeight="1" x14ac:dyDescent="0.15">
      <c r="A12" s="12" t="s">
        <v>14</v>
      </c>
      <c r="B12" s="13" t="s">
        <v>15</v>
      </c>
      <c r="C12" s="14" t="s">
        <v>16</v>
      </c>
      <c r="D12" s="26">
        <f t="shared" si="6"/>
        <v>59753.399999999994</v>
      </c>
      <c r="E12" s="26">
        <f>E14+E15+E16</f>
        <v>59753.399999999994</v>
      </c>
      <c r="F12" s="26">
        <f>F14+F15+F16</f>
        <v>0</v>
      </c>
      <c r="G12" s="45">
        <f t="shared" si="0"/>
        <v>57209.3</v>
      </c>
      <c r="H12" s="45">
        <f>SUM(H14:H16)</f>
        <v>57209.3</v>
      </c>
      <c r="I12" s="45"/>
      <c r="J12" s="72">
        <f t="shared" si="1"/>
        <v>59710.7</v>
      </c>
      <c r="K12" s="72">
        <f>SUM(K14:K16)</f>
        <v>59710.7</v>
      </c>
      <c r="L12" s="73"/>
      <c r="M12" s="27">
        <f t="shared" si="2"/>
        <v>2501.3999999999942</v>
      </c>
      <c r="N12" s="27">
        <f t="shared" si="3"/>
        <v>2501.3999999999942</v>
      </c>
      <c r="O12" s="27"/>
      <c r="P12" s="45">
        <f t="shared" si="4"/>
        <v>62210</v>
      </c>
      <c r="Q12" s="45">
        <f>SUM(Q14:Q16)</f>
        <v>62210</v>
      </c>
      <c r="R12" s="27"/>
      <c r="S12" s="45">
        <f t="shared" si="5"/>
        <v>63828.4</v>
      </c>
      <c r="T12" s="45">
        <f>SUM(T14:T16)</f>
        <v>63828.4</v>
      </c>
      <c r="U12" s="27"/>
      <c r="V12" s="236" t="s">
        <v>636</v>
      </c>
    </row>
    <row r="13" spans="1:22" ht="10.5" customHeight="1" x14ac:dyDescent="0.15">
      <c r="A13" s="15"/>
      <c r="B13" s="16" t="s">
        <v>5</v>
      </c>
      <c r="C13" s="17"/>
      <c r="D13" s="26"/>
      <c r="E13" s="30"/>
      <c r="F13" s="28"/>
      <c r="G13" s="45">
        <f t="shared" si="0"/>
        <v>0</v>
      </c>
      <c r="H13" s="46"/>
      <c r="I13" s="46"/>
      <c r="J13" s="72">
        <f t="shared" si="1"/>
        <v>0</v>
      </c>
      <c r="K13" s="74"/>
      <c r="L13" s="75"/>
      <c r="M13" s="27">
        <f t="shared" si="2"/>
        <v>0</v>
      </c>
      <c r="N13" s="27">
        <f t="shared" si="3"/>
        <v>0</v>
      </c>
      <c r="O13" s="27"/>
      <c r="P13" s="45">
        <f t="shared" si="4"/>
        <v>0</v>
      </c>
      <c r="Q13" s="46"/>
      <c r="R13" s="29"/>
      <c r="S13" s="45">
        <f t="shared" si="5"/>
        <v>0</v>
      </c>
      <c r="T13" s="46"/>
      <c r="U13" s="29"/>
      <c r="V13" s="237"/>
    </row>
    <row r="14" spans="1:22" s="5" customFormat="1" ht="31.5" x14ac:dyDescent="0.15">
      <c r="A14" s="6" t="s">
        <v>17</v>
      </c>
      <c r="B14" s="18" t="s">
        <v>18</v>
      </c>
      <c r="C14" s="7" t="s">
        <v>10</v>
      </c>
      <c r="D14" s="26">
        <f t="shared" si="6"/>
        <v>100.7</v>
      </c>
      <c r="E14" s="30">
        <v>100.7</v>
      </c>
      <c r="F14" s="30"/>
      <c r="G14" s="45">
        <f t="shared" si="0"/>
        <v>124</v>
      </c>
      <c r="H14" s="47">
        <v>124</v>
      </c>
      <c r="I14" s="47"/>
      <c r="J14" s="72">
        <f t="shared" si="1"/>
        <v>130</v>
      </c>
      <c r="K14" s="76">
        <v>130</v>
      </c>
      <c r="L14" s="77"/>
      <c r="M14" s="27">
        <f t="shared" si="2"/>
        <v>6</v>
      </c>
      <c r="N14" s="27">
        <f t="shared" si="3"/>
        <v>6</v>
      </c>
      <c r="O14" s="27"/>
      <c r="P14" s="45">
        <f t="shared" si="4"/>
        <v>130</v>
      </c>
      <c r="Q14" s="47">
        <v>130</v>
      </c>
      <c r="R14" s="31"/>
      <c r="S14" s="45">
        <f t="shared" si="5"/>
        <v>130</v>
      </c>
      <c r="T14" s="47">
        <v>130</v>
      </c>
      <c r="U14" s="31"/>
      <c r="V14" s="237"/>
    </row>
    <row r="15" spans="1:22" s="5" customFormat="1" ht="21" x14ac:dyDescent="0.15">
      <c r="A15" s="6" t="s">
        <v>19</v>
      </c>
      <c r="B15" s="18" t="s">
        <v>20</v>
      </c>
      <c r="C15" s="7" t="s">
        <v>10</v>
      </c>
      <c r="D15" s="26">
        <f t="shared" si="6"/>
        <v>266</v>
      </c>
      <c r="E15" s="30">
        <v>266</v>
      </c>
      <c r="F15" s="30"/>
      <c r="G15" s="45">
        <f t="shared" si="0"/>
        <v>0</v>
      </c>
      <c r="H15" s="47"/>
      <c r="I15" s="47"/>
      <c r="J15" s="72">
        <f t="shared" si="1"/>
        <v>0</v>
      </c>
      <c r="K15" s="76"/>
      <c r="L15" s="77"/>
      <c r="M15" s="27">
        <f t="shared" si="2"/>
        <v>0</v>
      </c>
      <c r="N15" s="27">
        <f t="shared" si="3"/>
        <v>0</v>
      </c>
      <c r="O15" s="27"/>
      <c r="P15" s="45">
        <f t="shared" si="4"/>
        <v>0</v>
      </c>
      <c r="Q15" s="47"/>
      <c r="R15" s="31"/>
      <c r="S15" s="45">
        <f t="shared" si="5"/>
        <v>0</v>
      </c>
      <c r="T15" s="47"/>
      <c r="U15" s="31"/>
      <c r="V15" s="237"/>
    </row>
    <row r="16" spans="1:22" s="5" customFormat="1" ht="14.25" customHeight="1" x14ac:dyDescent="0.15">
      <c r="A16" s="6" t="s">
        <v>21</v>
      </c>
      <c r="B16" s="18" t="s">
        <v>22</v>
      </c>
      <c r="C16" s="7" t="s">
        <v>10</v>
      </c>
      <c r="D16" s="26">
        <f t="shared" si="6"/>
        <v>59386.7</v>
      </c>
      <c r="E16" s="30">
        <v>59386.7</v>
      </c>
      <c r="F16" s="30"/>
      <c r="G16" s="45">
        <f t="shared" si="0"/>
        <v>57085.3</v>
      </c>
      <c r="H16" s="47">
        <v>57085.3</v>
      </c>
      <c r="I16" s="47"/>
      <c r="J16" s="72">
        <f t="shared" si="1"/>
        <v>59580.7</v>
      </c>
      <c r="K16" s="76">
        <v>59580.7</v>
      </c>
      <c r="L16" s="77"/>
      <c r="M16" s="27">
        <f t="shared" si="2"/>
        <v>2495.3999999999942</v>
      </c>
      <c r="N16" s="27">
        <f t="shared" si="3"/>
        <v>2495.3999999999942</v>
      </c>
      <c r="O16" s="27"/>
      <c r="P16" s="45">
        <f t="shared" si="4"/>
        <v>62080</v>
      </c>
      <c r="Q16" s="47">
        <v>62080</v>
      </c>
      <c r="R16" s="31"/>
      <c r="S16" s="45">
        <f t="shared" si="5"/>
        <v>63698.400000000001</v>
      </c>
      <c r="T16" s="47">
        <v>63698.400000000001</v>
      </c>
      <c r="U16" s="31"/>
      <c r="V16" s="237"/>
    </row>
    <row r="17" spans="1:22" s="5" customFormat="1" ht="14.25" customHeight="1" x14ac:dyDescent="0.15">
      <c r="A17" s="12" t="s">
        <v>23</v>
      </c>
      <c r="B17" s="13" t="s">
        <v>24</v>
      </c>
      <c r="C17" s="14" t="s">
        <v>25</v>
      </c>
      <c r="D17" s="26">
        <f t="shared" si="6"/>
        <v>136825.4</v>
      </c>
      <c r="E17" s="26">
        <f>E19</f>
        <v>136825.4</v>
      </c>
      <c r="F17" s="26">
        <f>F19</f>
        <v>0</v>
      </c>
      <c r="G17" s="45">
        <f t="shared" si="0"/>
        <v>130013</v>
      </c>
      <c r="H17" s="45">
        <f>H19</f>
        <v>130013</v>
      </c>
      <c r="I17" s="45"/>
      <c r="J17" s="72">
        <f t="shared" si="1"/>
        <v>133913.4</v>
      </c>
      <c r="K17" s="72">
        <f>K19</f>
        <v>133913.4</v>
      </c>
      <c r="L17" s="73"/>
      <c r="M17" s="27">
        <f t="shared" si="2"/>
        <v>3900.3999999999942</v>
      </c>
      <c r="N17" s="27">
        <f t="shared" si="3"/>
        <v>3900.3999999999942</v>
      </c>
      <c r="O17" s="27"/>
      <c r="P17" s="45">
        <f t="shared" si="4"/>
        <v>137150.79999999999</v>
      </c>
      <c r="Q17" s="45">
        <f>Q19</f>
        <v>137150.79999999999</v>
      </c>
      <c r="R17" s="27"/>
      <c r="S17" s="45">
        <f t="shared" si="5"/>
        <v>139893.79999999999</v>
      </c>
      <c r="T17" s="45">
        <f>T19</f>
        <v>139893.79999999999</v>
      </c>
      <c r="U17" s="27"/>
      <c r="V17" s="237"/>
    </row>
    <row r="18" spans="1:22" ht="10.5" customHeight="1" x14ac:dyDescent="0.15">
      <c r="A18" s="15"/>
      <c r="B18" s="16" t="s">
        <v>5</v>
      </c>
      <c r="C18" s="17"/>
      <c r="D18" s="26"/>
      <c r="E18" s="30"/>
      <c r="F18" s="28"/>
      <c r="G18" s="45">
        <f t="shared" si="0"/>
        <v>0</v>
      </c>
      <c r="H18" s="46"/>
      <c r="I18" s="46"/>
      <c r="J18" s="72">
        <f t="shared" si="1"/>
        <v>0</v>
      </c>
      <c r="K18" s="74"/>
      <c r="L18" s="75"/>
      <c r="M18" s="27">
        <f t="shared" si="2"/>
        <v>0</v>
      </c>
      <c r="N18" s="27">
        <f t="shared" si="3"/>
        <v>0</v>
      </c>
      <c r="O18" s="27"/>
      <c r="P18" s="45">
        <f t="shared" si="4"/>
        <v>0</v>
      </c>
      <c r="Q18" s="46"/>
      <c r="R18" s="29"/>
      <c r="S18" s="45">
        <f t="shared" si="5"/>
        <v>0</v>
      </c>
      <c r="T18" s="46"/>
      <c r="U18" s="29"/>
      <c r="V18" s="237"/>
    </row>
    <row r="19" spans="1:22" s="5" customFormat="1" ht="10.5" customHeight="1" x14ac:dyDescent="0.15">
      <c r="A19" s="6" t="s">
        <v>26</v>
      </c>
      <c r="B19" s="18" t="s">
        <v>27</v>
      </c>
      <c r="C19" s="7" t="s">
        <v>10</v>
      </c>
      <c r="D19" s="26">
        <f t="shared" si="6"/>
        <v>136825.4</v>
      </c>
      <c r="E19" s="30">
        <v>136825.4</v>
      </c>
      <c r="F19" s="30"/>
      <c r="G19" s="45">
        <f t="shared" si="0"/>
        <v>130013</v>
      </c>
      <c r="H19" s="47">
        <v>130013</v>
      </c>
      <c r="I19" s="47"/>
      <c r="J19" s="72">
        <f t="shared" si="1"/>
        <v>133913.4</v>
      </c>
      <c r="K19" s="76">
        <v>133913.4</v>
      </c>
      <c r="L19" s="77"/>
      <c r="M19" s="27">
        <f t="shared" si="2"/>
        <v>3900.3999999999942</v>
      </c>
      <c r="N19" s="27">
        <f t="shared" si="3"/>
        <v>3900.3999999999942</v>
      </c>
      <c r="O19" s="27"/>
      <c r="P19" s="45">
        <f t="shared" si="4"/>
        <v>137150.79999999999</v>
      </c>
      <c r="Q19" s="47">
        <v>137150.79999999999</v>
      </c>
      <c r="R19" s="31"/>
      <c r="S19" s="45">
        <f t="shared" si="5"/>
        <v>139893.79999999999</v>
      </c>
      <c r="T19" s="47">
        <v>139893.79999999999</v>
      </c>
      <c r="U19" s="31"/>
      <c r="V19" s="237"/>
    </row>
    <row r="20" spans="1:22" s="5" customFormat="1" ht="72" customHeight="1" x14ac:dyDescent="0.15">
      <c r="A20" s="12" t="s">
        <v>28</v>
      </c>
      <c r="B20" s="13" t="s">
        <v>29</v>
      </c>
      <c r="C20" s="14" t="s">
        <v>30</v>
      </c>
      <c r="D20" s="26">
        <f t="shared" si="6"/>
        <v>9609.23</v>
      </c>
      <c r="E20" s="26">
        <f>SUM(E22:E39)</f>
        <v>9609.23</v>
      </c>
      <c r="F20" s="26">
        <f>SUM(F22:F39)</f>
        <v>0</v>
      </c>
      <c r="G20" s="45">
        <f t="shared" si="0"/>
        <v>8960.5</v>
      </c>
      <c r="H20" s="45">
        <f>SUM(H22:H39)</f>
        <v>8960.5</v>
      </c>
      <c r="I20" s="45"/>
      <c r="J20" s="72">
        <f t="shared" si="1"/>
        <v>10910</v>
      </c>
      <c r="K20" s="72">
        <f>SUM(K22:K39)</f>
        <v>10910</v>
      </c>
      <c r="L20" s="73"/>
      <c r="M20" s="27">
        <f t="shared" si="2"/>
        <v>1949.5</v>
      </c>
      <c r="N20" s="27">
        <f t="shared" si="3"/>
        <v>1949.5</v>
      </c>
      <c r="O20" s="27"/>
      <c r="P20" s="45">
        <f t="shared" si="4"/>
        <v>11680</v>
      </c>
      <c r="Q20" s="45">
        <f>SUM(Q22:Q39)</f>
        <v>11680</v>
      </c>
      <c r="R20" s="27"/>
      <c r="S20" s="45">
        <f t="shared" si="5"/>
        <v>12655</v>
      </c>
      <c r="T20" s="45">
        <f>SUM(T22:T39)</f>
        <v>12655</v>
      </c>
      <c r="U20" s="27"/>
      <c r="V20" s="236" t="s">
        <v>637</v>
      </c>
    </row>
    <row r="21" spans="1:22" ht="10.5" customHeight="1" x14ac:dyDescent="0.15">
      <c r="A21" s="15"/>
      <c r="B21" s="16" t="s">
        <v>5</v>
      </c>
      <c r="C21" s="17"/>
      <c r="D21" s="26"/>
      <c r="E21" s="30"/>
      <c r="F21" s="28"/>
      <c r="G21" s="45"/>
      <c r="H21" s="46"/>
      <c r="I21" s="46"/>
      <c r="J21" s="72"/>
      <c r="K21" s="74"/>
      <c r="L21" s="75"/>
      <c r="M21" s="27"/>
      <c r="N21" s="27"/>
      <c r="O21" s="27"/>
      <c r="P21" s="45"/>
      <c r="Q21" s="46"/>
      <c r="R21" s="29"/>
      <c r="S21" s="45"/>
      <c r="T21" s="46"/>
      <c r="U21" s="29"/>
      <c r="V21" s="237"/>
    </row>
    <row r="22" spans="1:22" s="5" customFormat="1" ht="31.5" x14ac:dyDescent="0.15">
      <c r="A22" s="6" t="s">
        <v>31</v>
      </c>
      <c r="B22" s="18" t="s">
        <v>32</v>
      </c>
      <c r="C22" s="7" t="s">
        <v>10</v>
      </c>
      <c r="D22" s="26">
        <f t="shared" si="6"/>
        <v>0</v>
      </c>
      <c r="E22" s="30"/>
      <c r="F22" s="30"/>
      <c r="G22" s="45"/>
      <c r="H22" s="47"/>
      <c r="I22" s="47"/>
      <c r="J22" s="72"/>
      <c r="K22" s="76"/>
      <c r="L22" s="77"/>
      <c r="M22" s="27"/>
      <c r="N22" s="27"/>
      <c r="O22" s="27"/>
      <c r="P22" s="45"/>
      <c r="Q22" s="47"/>
      <c r="R22" s="31"/>
      <c r="S22" s="45"/>
      <c r="T22" s="47"/>
      <c r="U22" s="31"/>
      <c r="V22" s="237"/>
    </row>
    <row r="23" spans="1:22" s="5" customFormat="1" ht="52.5" x14ac:dyDescent="0.15">
      <c r="A23" s="6" t="s">
        <v>33</v>
      </c>
      <c r="B23" s="18" t="s">
        <v>34</v>
      </c>
      <c r="C23" s="7" t="s">
        <v>10</v>
      </c>
      <c r="D23" s="26">
        <f t="shared" si="6"/>
        <v>1865</v>
      </c>
      <c r="E23" s="30">
        <v>1865</v>
      </c>
      <c r="F23" s="30"/>
      <c r="G23" s="45">
        <f t="shared" si="0"/>
        <v>1500</v>
      </c>
      <c r="H23" s="47">
        <v>1500</v>
      </c>
      <c r="I23" s="47"/>
      <c r="J23" s="72">
        <f t="shared" si="1"/>
        <v>1870</v>
      </c>
      <c r="K23" s="76">
        <v>1870</v>
      </c>
      <c r="L23" s="77"/>
      <c r="M23" s="27">
        <f t="shared" si="2"/>
        <v>370</v>
      </c>
      <c r="N23" s="27">
        <f t="shared" si="3"/>
        <v>370</v>
      </c>
      <c r="O23" s="27"/>
      <c r="P23" s="45">
        <f t="shared" si="4"/>
        <v>2050</v>
      </c>
      <c r="Q23" s="47">
        <v>2050</v>
      </c>
      <c r="R23" s="31"/>
      <c r="S23" s="45">
        <f t="shared" si="5"/>
        <v>2250</v>
      </c>
      <c r="T23" s="47">
        <v>2250</v>
      </c>
      <c r="U23" s="31"/>
      <c r="V23" s="237"/>
    </row>
    <row r="24" spans="1:22" s="5" customFormat="1" ht="31.5" customHeight="1" x14ac:dyDescent="0.15">
      <c r="A24" s="6" t="s">
        <v>35</v>
      </c>
      <c r="B24" s="18" t="s">
        <v>36</v>
      </c>
      <c r="C24" s="7" t="s">
        <v>10</v>
      </c>
      <c r="D24" s="26"/>
      <c r="E24" s="30"/>
      <c r="F24" s="30"/>
      <c r="G24" s="45"/>
      <c r="H24" s="47"/>
      <c r="I24" s="47"/>
      <c r="J24" s="72"/>
      <c r="K24" s="76"/>
      <c r="L24" s="77"/>
      <c r="M24" s="27"/>
      <c r="N24" s="27"/>
      <c r="O24" s="27"/>
      <c r="P24" s="45"/>
      <c r="Q24" s="47"/>
      <c r="R24" s="31"/>
      <c r="S24" s="45"/>
      <c r="T24" s="47"/>
      <c r="U24" s="31"/>
      <c r="V24" s="237"/>
    </row>
    <row r="25" spans="1:22" s="5" customFormat="1" ht="63" x14ac:dyDescent="0.15">
      <c r="A25" s="6" t="s">
        <v>37</v>
      </c>
      <c r="B25" s="18" t="s">
        <v>38</v>
      </c>
      <c r="C25" s="7" t="s">
        <v>10</v>
      </c>
      <c r="D25" s="26">
        <f t="shared" si="6"/>
        <v>2230</v>
      </c>
      <c r="E25" s="30">
        <v>2230</v>
      </c>
      <c r="F25" s="30"/>
      <c r="G25" s="45">
        <f t="shared" si="0"/>
        <v>1820</v>
      </c>
      <c r="H25" s="47">
        <v>1820</v>
      </c>
      <c r="I25" s="47"/>
      <c r="J25" s="72">
        <f t="shared" si="1"/>
        <v>2320</v>
      </c>
      <c r="K25" s="76">
        <v>2320</v>
      </c>
      <c r="L25" s="77"/>
      <c r="M25" s="27">
        <f t="shared" si="2"/>
        <v>500</v>
      </c>
      <c r="N25" s="27">
        <f t="shared" si="3"/>
        <v>500</v>
      </c>
      <c r="O25" s="27"/>
      <c r="P25" s="45">
        <f t="shared" si="4"/>
        <v>2520</v>
      </c>
      <c r="Q25" s="47">
        <v>2520</v>
      </c>
      <c r="R25" s="31"/>
      <c r="S25" s="45">
        <f t="shared" si="5"/>
        <v>2520</v>
      </c>
      <c r="T25" s="47">
        <v>2520</v>
      </c>
      <c r="U25" s="31"/>
      <c r="V25" s="237"/>
    </row>
    <row r="26" spans="1:22" ht="39" customHeight="1" x14ac:dyDescent="0.15">
      <c r="A26" s="15" t="s">
        <v>39</v>
      </c>
      <c r="B26" s="16" t="s">
        <v>40</v>
      </c>
      <c r="C26" s="17" t="s">
        <v>10</v>
      </c>
      <c r="D26" s="26">
        <f t="shared" si="6"/>
        <v>0</v>
      </c>
      <c r="E26" s="30"/>
      <c r="F26" s="28"/>
      <c r="G26" s="45">
        <f t="shared" si="0"/>
        <v>0</v>
      </c>
      <c r="H26" s="46"/>
      <c r="I26" s="46"/>
      <c r="J26" s="72">
        <f t="shared" si="1"/>
        <v>0</v>
      </c>
      <c r="K26" s="74"/>
      <c r="L26" s="75"/>
      <c r="M26" s="27">
        <f t="shared" si="2"/>
        <v>0</v>
      </c>
      <c r="N26" s="27">
        <f t="shared" si="3"/>
        <v>0</v>
      </c>
      <c r="O26" s="27"/>
      <c r="P26" s="45">
        <f t="shared" si="4"/>
        <v>0</v>
      </c>
      <c r="Q26" s="46"/>
      <c r="R26" s="29"/>
      <c r="S26" s="45">
        <f t="shared" si="5"/>
        <v>0</v>
      </c>
      <c r="T26" s="46"/>
      <c r="U26" s="29"/>
      <c r="V26" s="237"/>
    </row>
    <row r="27" spans="1:22" s="5" customFormat="1" ht="42" x14ac:dyDescent="0.15">
      <c r="A27" s="6" t="s">
        <v>41</v>
      </c>
      <c r="B27" s="18" t="s">
        <v>42</v>
      </c>
      <c r="C27" s="7" t="s">
        <v>10</v>
      </c>
      <c r="D27" s="26">
        <f t="shared" si="6"/>
        <v>350</v>
      </c>
      <c r="E27" s="30">
        <v>350</v>
      </c>
      <c r="F27" s="30"/>
      <c r="G27" s="45">
        <f t="shared" si="0"/>
        <v>350</v>
      </c>
      <c r="H27" s="47">
        <v>350</v>
      </c>
      <c r="I27" s="47"/>
      <c r="J27" s="72">
        <f t="shared" si="1"/>
        <v>350</v>
      </c>
      <c r="K27" s="76">
        <v>350</v>
      </c>
      <c r="L27" s="77"/>
      <c r="M27" s="27">
        <f t="shared" si="2"/>
        <v>0</v>
      </c>
      <c r="N27" s="27">
        <f t="shared" si="3"/>
        <v>0</v>
      </c>
      <c r="O27" s="27"/>
      <c r="P27" s="45">
        <f t="shared" si="4"/>
        <v>300</v>
      </c>
      <c r="Q27" s="47">
        <v>300</v>
      </c>
      <c r="R27" s="31"/>
      <c r="S27" s="45">
        <f t="shared" si="5"/>
        <v>350</v>
      </c>
      <c r="T27" s="47">
        <v>350</v>
      </c>
      <c r="U27" s="31"/>
      <c r="V27" s="237"/>
    </row>
    <row r="28" spans="1:22" s="5" customFormat="1" ht="31.5" customHeight="1" x14ac:dyDescent="0.15">
      <c r="A28" s="6" t="s">
        <v>43</v>
      </c>
      <c r="B28" s="18" t="s">
        <v>44</v>
      </c>
      <c r="C28" s="7" t="s">
        <v>10</v>
      </c>
      <c r="D28" s="26">
        <f t="shared" si="6"/>
        <v>2367.4</v>
      </c>
      <c r="E28" s="30">
        <v>2367.4</v>
      </c>
      <c r="F28" s="30"/>
      <c r="G28" s="45">
        <f t="shared" si="0"/>
        <v>1780.5</v>
      </c>
      <c r="H28" s="47">
        <v>1780.5</v>
      </c>
      <c r="I28" s="47"/>
      <c r="J28" s="72">
        <f t="shared" si="1"/>
        <v>2340</v>
      </c>
      <c r="K28" s="76">
        <v>2340</v>
      </c>
      <c r="L28" s="77"/>
      <c r="M28" s="27">
        <f t="shared" si="2"/>
        <v>559.5</v>
      </c>
      <c r="N28" s="27">
        <f t="shared" si="3"/>
        <v>559.5</v>
      </c>
      <c r="O28" s="27"/>
      <c r="P28" s="45">
        <f t="shared" si="4"/>
        <v>2510</v>
      </c>
      <c r="Q28" s="47">
        <v>2510</v>
      </c>
      <c r="R28" s="31"/>
      <c r="S28" s="45">
        <f t="shared" si="5"/>
        <v>2600</v>
      </c>
      <c r="T28" s="47">
        <v>2600</v>
      </c>
      <c r="U28" s="31"/>
      <c r="V28" s="237"/>
    </row>
    <row r="29" spans="1:22" s="5" customFormat="1" ht="34.5" customHeight="1" x14ac:dyDescent="0.15">
      <c r="A29" s="6" t="s">
        <v>45</v>
      </c>
      <c r="B29" s="18" t="s">
        <v>46</v>
      </c>
      <c r="C29" s="7" t="s">
        <v>10</v>
      </c>
      <c r="D29" s="26">
        <f t="shared" si="6"/>
        <v>0</v>
      </c>
      <c r="E29" s="30"/>
      <c r="F29" s="30"/>
      <c r="G29" s="45">
        <f t="shared" si="0"/>
        <v>0</v>
      </c>
      <c r="H29" s="47"/>
      <c r="I29" s="47"/>
      <c r="J29" s="72">
        <f t="shared" si="1"/>
        <v>0</v>
      </c>
      <c r="K29" s="76"/>
      <c r="L29" s="77"/>
      <c r="M29" s="27">
        <f t="shared" si="2"/>
        <v>0</v>
      </c>
      <c r="N29" s="27">
        <f t="shared" si="3"/>
        <v>0</v>
      </c>
      <c r="O29" s="27"/>
      <c r="P29" s="45">
        <f t="shared" si="4"/>
        <v>0</v>
      </c>
      <c r="Q29" s="47"/>
      <c r="R29" s="31"/>
      <c r="S29" s="45">
        <f t="shared" si="5"/>
        <v>0</v>
      </c>
      <c r="T29" s="47"/>
      <c r="U29" s="31"/>
      <c r="V29" s="237"/>
    </row>
    <row r="30" spans="1:22" s="5" customFormat="1" ht="34.5" customHeight="1" x14ac:dyDescent="0.15">
      <c r="A30" s="6" t="s">
        <v>47</v>
      </c>
      <c r="B30" s="18" t="s">
        <v>48</v>
      </c>
      <c r="C30" s="7" t="s">
        <v>10</v>
      </c>
      <c r="D30" s="26">
        <f t="shared" si="6"/>
        <v>0</v>
      </c>
      <c r="E30" s="30"/>
      <c r="F30" s="30"/>
      <c r="G30" s="45">
        <f t="shared" si="0"/>
        <v>0</v>
      </c>
      <c r="H30" s="47"/>
      <c r="I30" s="47"/>
      <c r="J30" s="72">
        <f t="shared" si="1"/>
        <v>0</v>
      </c>
      <c r="K30" s="76"/>
      <c r="L30" s="77"/>
      <c r="M30" s="27">
        <f t="shared" si="2"/>
        <v>0</v>
      </c>
      <c r="N30" s="27">
        <f t="shared" si="3"/>
        <v>0</v>
      </c>
      <c r="O30" s="27"/>
      <c r="P30" s="45">
        <f t="shared" si="4"/>
        <v>0</v>
      </c>
      <c r="Q30" s="47"/>
      <c r="R30" s="31"/>
      <c r="S30" s="45">
        <f t="shared" si="5"/>
        <v>0</v>
      </c>
      <c r="T30" s="47"/>
      <c r="U30" s="31"/>
      <c r="V30" s="237"/>
    </row>
    <row r="31" spans="1:22" s="5" customFormat="1" ht="31.5" x14ac:dyDescent="0.15">
      <c r="A31" s="6" t="s">
        <v>49</v>
      </c>
      <c r="B31" s="18" t="s">
        <v>50</v>
      </c>
      <c r="C31" s="7" t="s">
        <v>10</v>
      </c>
      <c r="D31" s="26">
        <f t="shared" si="6"/>
        <v>739.73</v>
      </c>
      <c r="E31" s="30">
        <v>739.73</v>
      </c>
      <c r="F31" s="30"/>
      <c r="G31" s="45">
        <f t="shared" si="0"/>
        <v>680</v>
      </c>
      <c r="H31" s="47">
        <v>680</v>
      </c>
      <c r="I31" s="47"/>
      <c r="J31" s="72">
        <f t="shared" si="1"/>
        <v>750</v>
      </c>
      <c r="K31" s="76">
        <v>750</v>
      </c>
      <c r="L31" s="77"/>
      <c r="M31" s="27">
        <f t="shared" si="2"/>
        <v>70</v>
      </c>
      <c r="N31" s="27">
        <f t="shared" si="3"/>
        <v>70</v>
      </c>
      <c r="O31" s="27"/>
      <c r="P31" s="45">
        <f t="shared" si="4"/>
        <v>920</v>
      </c>
      <c r="Q31" s="47">
        <v>920</v>
      </c>
      <c r="R31" s="31"/>
      <c r="S31" s="45">
        <f t="shared" si="5"/>
        <v>985</v>
      </c>
      <c r="T31" s="47">
        <v>985</v>
      </c>
      <c r="U31" s="31"/>
      <c r="V31" s="237"/>
    </row>
    <row r="32" spans="1:22" s="5" customFormat="1" ht="31.5" customHeight="1" x14ac:dyDescent="0.15">
      <c r="A32" s="6" t="s">
        <v>51</v>
      </c>
      <c r="B32" s="18" t="s">
        <v>52</v>
      </c>
      <c r="C32" s="7" t="s">
        <v>10</v>
      </c>
      <c r="D32" s="26">
        <f t="shared" si="6"/>
        <v>0</v>
      </c>
      <c r="E32" s="30"/>
      <c r="F32" s="30"/>
      <c r="G32" s="45">
        <f t="shared" si="0"/>
        <v>0</v>
      </c>
      <c r="H32" s="47"/>
      <c r="I32" s="47"/>
      <c r="J32" s="72">
        <f t="shared" si="1"/>
        <v>0</v>
      </c>
      <c r="K32" s="76"/>
      <c r="L32" s="77"/>
      <c r="M32" s="27">
        <f t="shared" si="2"/>
        <v>0</v>
      </c>
      <c r="N32" s="27">
        <f t="shared" si="3"/>
        <v>0</v>
      </c>
      <c r="O32" s="27"/>
      <c r="P32" s="45">
        <f t="shared" si="4"/>
        <v>0</v>
      </c>
      <c r="Q32" s="47"/>
      <c r="R32" s="31"/>
      <c r="S32" s="45">
        <f t="shared" si="5"/>
        <v>0</v>
      </c>
      <c r="T32" s="47"/>
      <c r="U32" s="31"/>
      <c r="V32" s="237"/>
    </row>
    <row r="33" spans="1:22" s="5" customFormat="1" ht="63" x14ac:dyDescent="0.15">
      <c r="A33" s="6" t="s">
        <v>53</v>
      </c>
      <c r="B33" s="18" t="s">
        <v>54</v>
      </c>
      <c r="C33" s="7" t="s">
        <v>10</v>
      </c>
      <c r="D33" s="26">
        <f t="shared" si="6"/>
        <v>2057.1</v>
      </c>
      <c r="E33" s="30">
        <v>2057.1</v>
      </c>
      <c r="F33" s="30"/>
      <c r="G33" s="45">
        <f t="shared" si="0"/>
        <v>1800</v>
      </c>
      <c r="H33" s="47">
        <v>1800</v>
      </c>
      <c r="I33" s="47"/>
      <c r="J33" s="72">
        <f t="shared" si="1"/>
        <v>2250</v>
      </c>
      <c r="K33" s="76">
        <v>2250</v>
      </c>
      <c r="L33" s="77"/>
      <c r="M33" s="27">
        <f t="shared" si="2"/>
        <v>450</v>
      </c>
      <c r="N33" s="27">
        <f t="shared" si="3"/>
        <v>450</v>
      </c>
      <c r="O33" s="27"/>
      <c r="P33" s="45">
        <f t="shared" si="4"/>
        <v>2350</v>
      </c>
      <c r="Q33" s="47">
        <v>2350</v>
      </c>
      <c r="R33" s="31"/>
      <c r="S33" s="45">
        <f t="shared" si="5"/>
        <v>2420</v>
      </c>
      <c r="T33" s="47">
        <v>2420</v>
      </c>
      <c r="U33" s="31"/>
      <c r="V33" s="237"/>
    </row>
    <row r="34" spans="1:22" s="5" customFormat="1" ht="39.75" customHeight="1" x14ac:dyDescent="0.15">
      <c r="A34" s="6" t="s">
        <v>55</v>
      </c>
      <c r="B34" s="18" t="s">
        <v>56</v>
      </c>
      <c r="C34" s="7" t="s">
        <v>10</v>
      </c>
      <c r="D34" s="26">
        <f t="shared" si="6"/>
        <v>0</v>
      </c>
      <c r="E34" s="30"/>
      <c r="F34" s="30"/>
      <c r="G34" s="45">
        <f t="shared" si="0"/>
        <v>0</v>
      </c>
      <c r="H34" s="47"/>
      <c r="I34" s="47"/>
      <c r="J34" s="72">
        <f t="shared" si="1"/>
        <v>0</v>
      </c>
      <c r="K34" s="76"/>
      <c r="L34" s="77"/>
      <c r="M34" s="27">
        <f t="shared" si="2"/>
        <v>0</v>
      </c>
      <c r="N34" s="27">
        <f t="shared" si="3"/>
        <v>0</v>
      </c>
      <c r="O34" s="27"/>
      <c r="P34" s="45">
        <f t="shared" si="4"/>
        <v>0</v>
      </c>
      <c r="Q34" s="47"/>
      <c r="R34" s="31"/>
      <c r="S34" s="45">
        <f t="shared" si="5"/>
        <v>0</v>
      </c>
      <c r="T34" s="47"/>
      <c r="U34" s="31"/>
      <c r="V34" s="237"/>
    </row>
    <row r="35" spans="1:22" s="5" customFormat="1" ht="42" x14ac:dyDescent="0.15">
      <c r="A35" s="6" t="s">
        <v>57</v>
      </c>
      <c r="B35" s="18" t="s">
        <v>58</v>
      </c>
      <c r="C35" s="7" t="s">
        <v>10</v>
      </c>
      <c r="D35" s="26">
        <f t="shared" si="6"/>
        <v>0</v>
      </c>
      <c r="E35" s="30"/>
      <c r="F35" s="30"/>
      <c r="G35" s="45">
        <f t="shared" si="0"/>
        <v>30</v>
      </c>
      <c r="H35" s="47">
        <v>30</v>
      </c>
      <c r="I35" s="47"/>
      <c r="J35" s="72">
        <f t="shared" si="1"/>
        <v>30</v>
      </c>
      <c r="K35" s="76">
        <v>30</v>
      </c>
      <c r="L35" s="77"/>
      <c r="M35" s="27">
        <f t="shared" si="2"/>
        <v>0</v>
      </c>
      <c r="N35" s="27">
        <f t="shared" si="3"/>
        <v>0</v>
      </c>
      <c r="O35" s="27"/>
      <c r="P35" s="45">
        <f t="shared" si="4"/>
        <v>30</v>
      </c>
      <c r="Q35" s="47">
        <v>30</v>
      </c>
      <c r="R35" s="31"/>
      <c r="S35" s="45">
        <f t="shared" si="5"/>
        <v>30</v>
      </c>
      <c r="T35" s="47">
        <v>30</v>
      </c>
      <c r="U35" s="31"/>
      <c r="V35" s="237"/>
    </row>
    <row r="36" spans="1:22" s="5" customFormat="1" ht="42" customHeight="1" x14ac:dyDescent="0.15">
      <c r="A36" s="6" t="s">
        <v>59</v>
      </c>
      <c r="B36" s="18" t="s">
        <v>60</v>
      </c>
      <c r="C36" s="7" t="s">
        <v>10</v>
      </c>
      <c r="D36" s="26">
        <f t="shared" si="6"/>
        <v>0</v>
      </c>
      <c r="E36" s="30"/>
      <c r="F36" s="30"/>
      <c r="G36" s="45">
        <f t="shared" si="0"/>
        <v>1000</v>
      </c>
      <c r="H36" s="47">
        <v>1000</v>
      </c>
      <c r="I36" s="47"/>
      <c r="J36" s="72">
        <f t="shared" si="1"/>
        <v>1000</v>
      </c>
      <c r="K36" s="76">
        <v>1000</v>
      </c>
      <c r="L36" s="77"/>
      <c r="M36" s="27">
        <f t="shared" si="2"/>
        <v>0</v>
      </c>
      <c r="N36" s="27">
        <f t="shared" si="3"/>
        <v>0</v>
      </c>
      <c r="O36" s="27"/>
      <c r="P36" s="45">
        <f t="shared" si="4"/>
        <v>1000</v>
      </c>
      <c r="Q36" s="47">
        <v>1000</v>
      </c>
      <c r="R36" s="31"/>
      <c r="S36" s="45">
        <f t="shared" si="5"/>
        <v>1500</v>
      </c>
      <c r="T36" s="47">
        <v>1500</v>
      </c>
      <c r="U36" s="31"/>
      <c r="V36" s="237"/>
    </row>
    <row r="37" spans="1:22" ht="31.5" x14ac:dyDescent="0.15">
      <c r="A37" s="15" t="s">
        <v>61</v>
      </c>
      <c r="B37" s="16" t="s">
        <v>62</v>
      </c>
      <c r="C37" s="17" t="s">
        <v>10</v>
      </c>
      <c r="D37" s="26">
        <f t="shared" si="6"/>
        <v>0</v>
      </c>
      <c r="E37" s="30"/>
      <c r="F37" s="28"/>
      <c r="G37" s="45">
        <f t="shared" si="0"/>
        <v>0</v>
      </c>
      <c r="H37" s="46"/>
      <c r="I37" s="46"/>
      <c r="J37" s="72">
        <f t="shared" si="1"/>
        <v>0</v>
      </c>
      <c r="K37" s="74"/>
      <c r="L37" s="75"/>
      <c r="M37" s="27">
        <f t="shared" si="2"/>
        <v>0</v>
      </c>
      <c r="N37" s="27">
        <f t="shared" si="3"/>
        <v>0</v>
      </c>
      <c r="O37" s="27"/>
      <c r="P37" s="45">
        <f t="shared" si="4"/>
        <v>0</v>
      </c>
      <c r="Q37" s="46"/>
      <c r="R37" s="29"/>
      <c r="S37" s="45">
        <f t="shared" si="5"/>
        <v>0</v>
      </c>
      <c r="T37" s="46"/>
      <c r="U37" s="29"/>
      <c r="V37" s="237"/>
    </row>
    <row r="38" spans="1:22" ht="31.5" x14ac:dyDescent="0.15">
      <c r="A38" s="15" t="s">
        <v>63</v>
      </c>
      <c r="B38" s="16" t="s">
        <v>64</v>
      </c>
      <c r="C38" s="17" t="s">
        <v>10</v>
      </c>
      <c r="D38" s="26">
        <f t="shared" si="6"/>
        <v>0</v>
      </c>
      <c r="E38" s="30"/>
      <c r="F38" s="28"/>
      <c r="G38" s="45">
        <f t="shared" si="0"/>
        <v>0</v>
      </c>
      <c r="H38" s="46"/>
      <c r="I38" s="46"/>
      <c r="J38" s="72">
        <f t="shared" si="1"/>
        <v>0</v>
      </c>
      <c r="K38" s="74"/>
      <c r="L38" s="75"/>
      <c r="M38" s="27">
        <f t="shared" si="2"/>
        <v>0</v>
      </c>
      <c r="N38" s="27">
        <f t="shared" si="3"/>
        <v>0</v>
      </c>
      <c r="O38" s="27"/>
      <c r="P38" s="45">
        <f t="shared" si="4"/>
        <v>0</v>
      </c>
      <c r="Q38" s="46"/>
      <c r="R38" s="29"/>
      <c r="S38" s="45">
        <f t="shared" si="5"/>
        <v>0</v>
      </c>
      <c r="T38" s="46"/>
      <c r="U38" s="29"/>
      <c r="V38" s="237"/>
    </row>
    <row r="39" spans="1:22" ht="21" x14ac:dyDescent="0.15">
      <c r="A39" s="15" t="s">
        <v>65</v>
      </c>
      <c r="B39" s="16" t="s">
        <v>66</v>
      </c>
      <c r="C39" s="17" t="s">
        <v>10</v>
      </c>
      <c r="D39" s="26">
        <f t="shared" si="6"/>
        <v>0</v>
      </c>
      <c r="E39" s="30"/>
      <c r="F39" s="28"/>
      <c r="G39" s="45">
        <f t="shared" si="0"/>
        <v>0</v>
      </c>
      <c r="H39" s="46"/>
      <c r="I39" s="46"/>
      <c r="J39" s="72">
        <f t="shared" si="1"/>
        <v>0</v>
      </c>
      <c r="K39" s="74"/>
      <c r="L39" s="75"/>
      <c r="M39" s="27">
        <f t="shared" si="2"/>
        <v>0</v>
      </c>
      <c r="N39" s="27">
        <f t="shared" si="3"/>
        <v>0</v>
      </c>
      <c r="O39" s="27"/>
      <c r="P39" s="45">
        <f t="shared" si="4"/>
        <v>0</v>
      </c>
      <c r="Q39" s="46"/>
      <c r="R39" s="29"/>
      <c r="S39" s="45">
        <f t="shared" si="5"/>
        <v>0</v>
      </c>
      <c r="T39" s="46"/>
      <c r="U39" s="29"/>
      <c r="V39" s="238"/>
    </row>
    <row r="40" spans="1:22" s="5" customFormat="1" ht="21" x14ac:dyDescent="0.15">
      <c r="A40" s="12" t="s">
        <v>67</v>
      </c>
      <c r="B40" s="13" t="s">
        <v>68</v>
      </c>
      <c r="C40" s="14" t="s">
        <v>69</v>
      </c>
      <c r="D40" s="26">
        <f t="shared" si="6"/>
        <v>2535.5</v>
      </c>
      <c r="E40" s="26">
        <f>E42+E43</f>
        <v>2535.5</v>
      </c>
      <c r="F40" s="26">
        <f>F42+F43</f>
        <v>0</v>
      </c>
      <c r="G40" s="45">
        <f t="shared" si="0"/>
        <v>2985</v>
      </c>
      <c r="H40" s="45">
        <f>H42+H43</f>
        <v>2985</v>
      </c>
      <c r="I40" s="45"/>
      <c r="J40" s="72">
        <f t="shared" si="1"/>
        <v>2500</v>
      </c>
      <c r="K40" s="72">
        <f>K42+K43</f>
        <v>2500</v>
      </c>
      <c r="L40" s="73"/>
      <c r="M40" s="27">
        <f t="shared" si="2"/>
        <v>-485</v>
      </c>
      <c r="N40" s="27">
        <f t="shared" si="3"/>
        <v>-485</v>
      </c>
      <c r="O40" s="27"/>
      <c r="P40" s="45">
        <f t="shared" si="4"/>
        <v>2810</v>
      </c>
      <c r="Q40" s="45">
        <f>Q42+Q43</f>
        <v>2810</v>
      </c>
      <c r="R40" s="27"/>
      <c r="S40" s="45">
        <f t="shared" si="5"/>
        <v>3050</v>
      </c>
      <c r="T40" s="45">
        <f>T42+T43</f>
        <v>3050</v>
      </c>
      <c r="U40" s="27"/>
      <c r="V40" s="24"/>
    </row>
    <row r="41" spans="1:22" x14ac:dyDescent="0.15">
      <c r="A41" s="15"/>
      <c r="B41" s="16" t="s">
        <v>5</v>
      </c>
      <c r="C41" s="17"/>
      <c r="D41" s="26">
        <f t="shared" si="6"/>
        <v>0</v>
      </c>
      <c r="E41" s="30"/>
      <c r="F41" s="28"/>
      <c r="G41" s="45">
        <f t="shared" si="0"/>
        <v>0</v>
      </c>
      <c r="H41" s="46"/>
      <c r="I41" s="46"/>
      <c r="J41" s="72">
        <f t="shared" si="1"/>
        <v>0</v>
      </c>
      <c r="K41" s="74"/>
      <c r="L41" s="75"/>
      <c r="M41" s="27">
        <f t="shared" si="2"/>
        <v>0</v>
      </c>
      <c r="N41" s="27">
        <f t="shared" si="3"/>
        <v>0</v>
      </c>
      <c r="O41" s="27"/>
      <c r="P41" s="45">
        <f t="shared" si="4"/>
        <v>0</v>
      </c>
      <c r="Q41" s="46"/>
      <c r="R41" s="29"/>
      <c r="S41" s="45">
        <f t="shared" si="5"/>
        <v>0</v>
      </c>
      <c r="T41" s="46"/>
      <c r="U41" s="29"/>
      <c r="V41" s="25"/>
    </row>
    <row r="42" spans="1:22" s="64" customFormat="1" ht="73.5" customHeight="1" x14ac:dyDescent="0.15">
      <c r="A42" s="42" t="s">
        <v>70</v>
      </c>
      <c r="B42" s="65" t="s">
        <v>71</v>
      </c>
      <c r="C42" s="43" t="s">
        <v>10</v>
      </c>
      <c r="D42" s="62">
        <f t="shared" si="6"/>
        <v>2535.5</v>
      </c>
      <c r="E42" s="66">
        <v>2535.5</v>
      </c>
      <c r="F42" s="66"/>
      <c r="G42" s="62">
        <f t="shared" si="0"/>
        <v>2985</v>
      </c>
      <c r="H42" s="66">
        <v>2985</v>
      </c>
      <c r="I42" s="66"/>
      <c r="J42" s="72">
        <f t="shared" si="1"/>
        <v>0</v>
      </c>
      <c r="K42" s="76">
        <v>0</v>
      </c>
      <c r="L42" s="77"/>
      <c r="M42" s="58">
        <f t="shared" si="2"/>
        <v>-2985</v>
      </c>
      <c r="N42" s="58">
        <f t="shared" si="3"/>
        <v>-2985</v>
      </c>
      <c r="O42" s="58"/>
      <c r="P42" s="62">
        <f t="shared" si="4"/>
        <v>0</v>
      </c>
      <c r="Q42" s="66">
        <v>0</v>
      </c>
      <c r="R42" s="67"/>
      <c r="S42" s="62">
        <f t="shared" si="5"/>
        <v>0</v>
      </c>
      <c r="T42" s="66">
        <v>0</v>
      </c>
      <c r="U42" s="67"/>
      <c r="V42" s="239" t="s">
        <v>642</v>
      </c>
    </row>
    <row r="43" spans="1:22" s="5" customFormat="1" ht="63" x14ac:dyDescent="0.15">
      <c r="A43" s="6" t="s">
        <v>72</v>
      </c>
      <c r="B43" s="18" t="s">
        <v>73</v>
      </c>
      <c r="C43" s="7" t="s">
        <v>10</v>
      </c>
      <c r="D43" s="26">
        <f t="shared" si="6"/>
        <v>0</v>
      </c>
      <c r="E43" s="30"/>
      <c r="F43" s="30"/>
      <c r="G43" s="45">
        <f t="shared" si="0"/>
        <v>0</v>
      </c>
      <c r="H43" s="47"/>
      <c r="I43" s="47"/>
      <c r="J43" s="72">
        <f t="shared" si="1"/>
        <v>2500</v>
      </c>
      <c r="K43" s="76">
        <v>2500</v>
      </c>
      <c r="L43" s="77"/>
      <c r="M43" s="27">
        <f t="shared" si="2"/>
        <v>2500</v>
      </c>
      <c r="N43" s="27">
        <f t="shared" si="3"/>
        <v>2500</v>
      </c>
      <c r="O43" s="27"/>
      <c r="P43" s="45">
        <f t="shared" si="4"/>
        <v>2810</v>
      </c>
      <c r="Q43" s="47">
        <v>2810</v>
      </c>
      <c r="R43" s="31"/>
      <c r="S43" s="45">
        <f t="shared" si="5"/>
        <v>3050</v>
      </c>
      <c r="T43" s="47">
        <v>3050</v>
      </c>
      <c r="U43" s="31"/>
      <c r="V43" s="239"/>
    </row>
    <row r="44" spans="1:22" s="64" customFormat="1" ht="42" x14ac:dyDescent="0.15">
      <c r="A44" s="59" t="s">
        <v>74</v>
      </c>
      <c r="B44" s="60" t="s">
        <v>75</v>
      </c>
      <c r="C44" s="61" t="s">
        <v>76</v>
      </c>
      <c r="D44" s="62">
        <f t="shared" si="6"/>
        <v>806511.60000000009</v>
      </c>
      <c r="E44" s="62">
        <f>E46+E49+E52+E56</f>
        <v>663034.80000000005</v>
      </c>
      <c r="F44" s="62">
        <f>F46+F49+F52+F56</f>
        <v>143476.79999999999</v>
      </c>
      <c r="G44" s="62">
        <f t="shared" si="0"/>
        <v>739201.2</v>
      </c>
      <c r="H44" s="62">
        <f>H46+H49+H52+H56</f>
        <v>739201.2</v>
      </c>
      <c r="I44" s="62"/>
      <c r="J44" s="72">
        <f t="shared" si="1"/>
        <v>820513.3</v>
      </c>
      <c r="K44" s="72">
        <f>K46+K49+K52+K56</f>
        <v>820513.3</v>
      </c>
      <c r="L44" s="73"/>
      <c r="M44" s="58">
        <f t="shared" si="2"/>
        <v>81312.100000000093</v>
      </c>
      <c r="N44" s="58">
        <f t="shared" si="3"/>
        <v>81312.100000000093</v>
      </c>
      <c r="O44" s="58"/>
      <c r="P44" s="62">
        <f t="shared" si="4"/>
        <v>902564.6</v>
      </c>
      <c r="Q44" s="62">
        <f>Q46+Q49+Q52+Q56</f>
        <v>902564.6</v>
      </c>
      <c r="R44" s="58"/>
      <c r="S44" s="62">
        <f t="shared" si="5"/>
        <v>1001846.8</v>
      </c>
      <c r="T44" s="62">
        <f>T46+T49+T52+T56</f>
        <v>1001846.8</v>
      </c>
      <c r="U44" s="58"/>
      <c r="V44" s="63"/>
    </row>
    <row r="45" spans="1:22" ht="10.5" customHeight="1" x14ac:dyDescent="0.15">
      <c r="A45" s="15"/>
      <c r="B45" s="16" t="s">
        <v>5</v>
      </c>
      <c r="C45" s="17"/>
      <c r="D45" s="26"/>
      <c r="E45" s="30"/>
      <c r="F45" s="28"/>
      <c r="G45" s="45">
        <f t="shared" si="0"/>
        <v>0</v>
      </c>
      <c r="H45" s="46"/>
      <c r="I45" s="46"/>
      <c r="J45" s="72">
        <f t="shared" si="1"/>
        <v>0</v>
      </c>
      <c r="K45" s="74"/>
      <c r="L45" s="75"/>
      <c r="M45" s="27">
        <f t="shared" si="2"/>
        <v>0</v>
      </c>
      <c r="N45" s="27">
        <f t="shared" si="3"/>
        <v>0</v>
      </c>
      <c r="O45" s="27"/>
      <c r="P45" s="45">
        <f t="shared" si="4"/>
        <v>0</v>
      </c>
      <c r="Q45" s="46"/>
      <c r="R45" s="29"/>
      <c r="S45" s="45">
        <f t="shared" si="5"/>
        <v>0</v>
      </c>
      <c r="T45" s="46"/>
      <c r="U45" s="29"/>
      <c r="V45" s="55"/>
    </row>
    <row r="46" spans="1:22" s="5" customFormat="1" ht="31.5" x14ac:dyDescent="0.15">
      <c r="A46" s="12" t="s">
        <v>77</v>
      </c>
      <c r="B46" s="13" t="s">
        <v>78</v>
      </c>
      <c r="C46" s="14" t="s">
        <v>79</v>
      </c>
      <c r="D46" s="26">
        <f t="shared" si="6"/>
        <v>0</v>
      </c>
      <c r="E46" s="26">
        <f>E48</f>
        <v>0</v>
      </c>
      <c r="F46" s="26">
        <f>F48</f>
        <v>0</v>
      </c>
      <c r="G46" s="45">
        <f t="shared" si="0"/>
        <v>0</v>
      </c>
      <c r="H46" s="45">
        <f>H48</f>
        <v>0</v>
      </c>
      <c r="I46" s="45"/>
      <c r="J46" s="72">
        <f t="shared" si="1"/>
        <v>0</v>
      </c>
      <c r="K46" s="72">
        <f>K48</f>
        <v>0</v>
      </c>
      <c r="L46" s="73"/>
      <c r="M46" s="27">
        <f t="shared" si="2"/>
        <v>0</v>
      </c>
      <c r="N46" s="27">
        <f t="shared" si="3"/>
        <v>0</v>
      </c>
      <c r="O46" s="27"/>
      <c r="P46" s="45">
        <f t="shared" si="4"/>
        <v>0</v>
      </c>
      <c r="Q46" s="45">
        <f>Q48</f>
        <v>0</v>
      </c>
      <c r="R46" s="27"/>
      <c r="S46" s="45">
        <f t="shared" si="5"/>
        <v>0</v>
      </c>
      <c r="T46" s="45">
        <f>T48</f>
        <v>0</v>
      </c>
      <c r="U46" s="27"/>
      <c r="V46" s="24"/>
    </row>
    <row r="47" spans="1:22" x14ac:dyDescent="0.15">
      <c r="A47" s="15"/>
      <c r="B47" s="16" t="s">
        <v>5</v>
      </c>
      <c r="C47" s="17"/>
      <c r="D47" s="26"/>
      <c r="E47" s="30"/>
      <c r="F47" s="28"/>
      <c r="G47" s="45">
        <f t="shared" si="0"/>
        <v>0</v>
      </c>
      <c r="H47" s="46"/>
      <c r="I47" s="46"/>
      <c r="J47" s="72">
        <f t="shared" si="1"/>
        <v>0</v>
      </c>
      <c r="K47" s="74"/>
      <c r="L47" s="75"/>
      <c r="M47" s="27">
        <f t="shared" si="2"/>
        <v>0</v>
      </c>
      <c r="N47" s="27">
        <f t="shared" si="3"/>
        <v>0</v>
      </c>
      <c r="O47" s="27"/>
      <c r="P47" s="45">
        <f t="shared" si="4"/>
        <v>0</v>
      </c>
      <c r="Q47" s="46"/>
      <c r="R47" s="29"/>
      <c r="S47" s="45">
        <f t="shared" si="5"/>
        <v>0</v>
      </c>
      <c r="T47" s="46"/>
      <c r="U47" s="29"/>
      <c r="V47" s="25"/>
    </row>
    <row r="48" spans="1:22" s="5" customFormat="1" ht="36" customHeight="1" x14ac:dyDescent="0.15">
      <c r="A48" s="6" t="s">
        <v>80</v>
      </c>
      <c r="B48" s="18" t="s">
        <v>81</v>
      </c>
      <c r="C48" s="7"/>
      <c r="D48" s="26">
        <f t="shared" si="6"/>
        <v>0</v>
      </c>
      <c r="E48" s="30"/>
      <c r="F48" s="30"/>
      <c r="G48" s="45">
        <f t="shared" si="0"/>
        <v>0</v>
      </c>
      <c r="H48" s="47"/>
      <c r="I48" s="47"/>
      <c r="J48" s="72">
        <f t="shared" si="1"/>
        <v>0</v>
      </c>
      <c r="K48" s="76"/>
      <c r="L48" s="77"/>
      <c r="M48" s="27">
        <f t="shared" si="2"/>
        <v>0</v>
      </c>
      <c r="N48" s="27">
        <f t="shared" si="3"/>
        <v>0</v>
      </c>
      <c r="O48" s="27"/>
      <c r="P48" s="45">
        <f t="shared" si="4"/>
        <v>0</v>
      </c>
      <c r="Q48" s="47"/>
      <c r="R48" s="31"/>
      <c r="S48" s="45">
        <f t="shared" si="5"/>
        <v>0</v>
      </c>
      <c r="T48" s="47"/>
      <c r="U48" s="31"/>
      <c r="V48" s="24"/>
    </row>
    <row r="49" spans="1:22" s="5" customFormat="1" ht="31.5" x14ac:dyDescent="0.15">
      <c r="A49" s="12" t="s">
        <v>82</v>
      </c>
      <c r="B49" s="13" t="s">
        <v>83</v>
      </c>
      <c r="C49" s="14" t="s">
        <v>84</v>
      </c>
      <c r="D49" s="26">
        <f t="shared" si="6"/>
        <v>0</v>
      </c>
      <c r="E49" s="26">
        <f>E51</f>
        <v>0</v>
      </c>
      <c r="F49" s="26">
        <f>F51</f>
        <v>0</v>
      </c>
      <c r="G49" s="45">
        <f t="shared" si="0"/>
        <v>0</v>
      </c>
      <c r="H49" s="45">
        <f>H51</f>
        <v>0</v>
      </c>
      <c r="I49" s="45"/>
      <c r="J49" s="72">
        <f t="shared" si="1"/>
        <v>0</v>
      </c>
      <c r="K49" s="72">
        <f>K51</f>
        <v>0</v>
      </c>
      <c r="L49" s="73"/>
      <c r="M49" s="27">
        <f t="shared" si="2"/>
        <v>0</v>
      </c>
      <c r="N49" s="27">
        <f t="shared" si="3"/>
        <v>0</v>
      </c>
      <c r="O49" s="27"/>
      <c r="P49" s="45">
        <f t="shared" si="4"/>
        <v>0</v>
      </c>
      <c r="Q49" s="45">
        <f>Q51</f>
        <v>0</v>
      </c>
      <c r="R49" s="27"/>
      <c r="S49" s="45">
        <f t="shared" si="5"/>
        <v>0</v>
      </c>
      <c r="T49" s="45">
        <f>T51</f>
        <v>0</v>
      </c>
      <c r="U49" s="27"/>
      <c r="V49" s="24"/>
    </row>
    <row r="50" spans="1:22" x14ac:dyDescent="0.15">
      <c r="A50" s="15"/>
      <c r="B50" s="16" t="s">
        <v>5</v>
      </c>
      <c r="C50" s="17"/>
      <c r="D50" s="26"/>
      <c r="E50" s="30"/>
      <c r="F50" s="28"/>
      <c r="G50" s="45">
        <f t="shared" si="0"/>
        <v>0</v>
      </c>
      <c r="H50" s="46"/>
      <c r="I50" s="46"/>
      <c r="J50" s="72">
        <f t="shared" si="1"/>
        <v>0</v>
      </c>
      <c r="K50" s="74"/>
      <c r="L50" s="75"/>
      <c r="M50" s="27">
        <f t="shared" si="2"/>
        <v>0</v>
      </c>
      <c r="N50" s="27">
        <f t="shared" si="3"/>
        <v>0</v>
      </c>
      <c r="O50" s="27"/>
      <c r="P50" s="45">
        <f t="shared" si="4"/>
        <v>0</v>
      </c>
      <c r="Q50" s="46"/>
      <c r="R50" s="29"/>
      <c r="S50" s="45">
        <f t="shared" si="5"/>
        <v>0</v>
      </c>
      <c r="T50" s="46"/>
      <c r="U50" s="29"/>
      <c r="V50" s="25"/>
    </row>
    <row r="51" spans="1:22" s="5" customFormat="1" ht="42" x14ac:dyDescent="0.15">
      <c r="A51" s="6" t="s">
        <v>85</v>
      </c>
      <c r="B51" s="18" t="s">
        <v>86</v>
      </c>
      <c r="C51" s="7" t="s">
        <v>10</v>
      </c>
      <c r="D51" s="26">
        <f t="shared" si="6"/>
        <v>0</v>
      </c>
      <c r="E51" s="30"/>
      <c r="F51" s="30"/>
      <c r="G51" s="45">
        <f t="shared" si="0"/>
        <v>0</v>
      </c>
      <c r="H51" s="47"/>
      <c r="I51" s="47"/>
      <c r="J51" s="72">
        <f t="shared" si="1"/>
        <v>0</v>
      </c>
      <c r="K51" s="76"/>
      <c r="L51" s="77"/>
      <c r="M51" s="27">
        <f t="shared" si="2"/>
        <v>0</v>
      </c>
      <c r="N51" s="27">
        <f t="shared" si="3"/>
        <v>0</v>
      </c>
      <c r="O51" s="27"/>
      <c r="P51" s="45">
        <f t="shared" si="4"/>
        <v>0</v>
      </c>
      <c r="Q51" s="47"/>
      <c r="R51" s="31"/>
      <c r="S51" s="45">
        <f t="shared" si="5"/>
        <v>0</v>
      </c>
      <c r="T51" s="47"/>
      <c r="U51" s="31"/>
      <c r="V51" s="24"/>
    </row>
    <row r="52" spans="1:22" s="5" customFormat="1" ht="52.5" x14ac:dyDescent="0.15">
      <c r="A52" s="12" t="s">
        <v>87</v>
      </c>
      <c r="B52" s="13" t="s">
        <v>88</v>
      </c>
      <c r="C52" s="14" t="s">
        <v>89</v>
      </c>
      <c r="D52" s="26">
        <f t="shared" si="6"/>
        <v>663034.80000000005</v>
      </c>
      <c r="E52" s="26">
        <f>E54+E55</f>
        <v>663034.80000000005</v>
      </c>
      <c r="F52" s="26">
        <f>F54+F55</f>
        <v>0</v>
      </c>
      <c r="G52" s="45">
        <f t="shared" si="0"/>
        <v>739201.2</v>
      </c>
      <c r="H52" s="45">
        <f>H54+H55</f>
        <v>739201.2</v>
      </c>
      <c r="I52" s="45"/>
      <c r="J52" s="72">
        <f t="shared" si="1"/>
        <v>820513.3</v>
      </c>
      <c r="K52" s="72">
        <f>K54+K55</f>
        <v>820513.3</v>
      </c>
      <c r="L52" s="73"/>
      <c r="M52" s="27">
        <f t="shared" si="2"/>
        <v>81312.100000000093</v>
      </c>
      <c r="N52" s="27">
        <f t="shared" si="3"/>
        <v>81312.100000000093</v>
      </c>
      <c r="O52" s="27"/>
      <c r="P52" s="45">
        <f t="shared" si="4"/>
        <v>902564.6</v>
      </c>
      <c r="Q52" s="45">
        <f>Q54+Q55</f>
        <v>902564.6</v>
      </c>
      <c r="R52" s="27"/>
      <c r="S52" s="45">
        <f t="shared" si="5"/>
        <v>1001846.8</v>
      </c>
      <c r="T52" s="45">
        <f>T54+T55</f>
        <v>1001846.8</v>
      </c>
      <c r="U52" s="27"/>
      <c r="V52" s="24"/>
    </row>
    <row r="53" spans="1:22" s="5" customFormat="1" x14ac:dyDescent="0.15">
      <c r="A53" s="6"/>
      <c r="B53" s="18" t="s">
        <v>5</v>
      </c>
      <c r="C53" s="7"/>
      <c r="D53" s="26">
        <f t="shared" si="6"/>
        <v>0</v>
      </c>
      <c r="E53" s="30"/>
      <c r="F53" s="30"/>
      <c r="G53" s="45">
        <f t="shared" si="0"/>
        <v>0</v>
      </c>
      <c r="H53" s="47"/>
      <c r="I53" s="47"/>
      <c r="J53" s="72">
        <f t="shared" si="1"/>
        <v>0</v>
      </c>
      <c r="K53" s="76"/>
      <c r="L53" s="77"/>
      <c r="M53" s="27">
        <f t="shared" si="2"/>
        <v>0</v>
      </c>
      <c r="N53" s="27">
        <f t="shared" si="3"/>
        <v>0</v>
      </c>
      <c r="O53" s="27"/>
      <c r="P53" s="45">
        <f t="shared" si="4"/>
        <v>0</v>
      </c>
      <c r="Q53" s="47"/>
      <c r="R53" s="31"/>
      <c r="S53" s="45">
        <f t="shared" si="5"/>
        <v>0</v>
      </c>
      <c r="T53" s="47"/>
      <c r="U53" s="31"/>
      <c r="V53" s="24"/>
    </row>
    <row r="54" spans="1:22" s="5" customFormat="1" ht="102" x14ac:dyDescent="0.15">
      <c r="A54" s="6" t="s">
        <v>90</v>
      </c>
      <c r="B54" s="18" t="s">
        <v>91</v>
      </c>
      <c r="C54" s="7" t="s">
        <v>10</v>
      </c>
      <c r="D54" s="26">
        <f t="shared" si="6"/>
        <v>663034.80000000005</v>
      </c>
      <c r="E54" s="30">
        <v>663034.80000000005</v>
      </c>
      <c r="F54" s="30"/>
      <c r="G54" s="45">
        <f t="shared" si="0"/>
        <v>739201.2</v>
      </c>
      <c r="H54" s="47">
        <v>739201.2</v>
      </c>
      <c r="I54" s="47"/>
      <c r="J54" s="72">
        <f t="shared" si="1"/>
        <v>820513.3</v>
      </c>
      <c r="K54" s="76">
        <v>820513.3</v>
      </c>
      <c r="L54" s="77"/>
      <c r="M54" s="27">
        <f t="shared" si="2"/>
        <v>81312.100000000093</v>
      </c>
      <c r="N54" s="27">
        <f t="shared" si="3"/>
        <v>81312.100000000093</v>
      </c>
      <c r="O54" s="27"/>
      <c r="P54" s="45">
        <f t="shared" si="4"/>
        <v>902564.6</v>
      </c>
      <c r="Q54" s="47">
        <v>902564.6</v>
      </c>
      <c r="R54" s="31"/>
      <c r="S54" s="45">
        <f t="shared" si="5"/>
        <v>1001846.8</v>
      </c>
      <c r="T54" s="47">
        <v>1001846.8</v>
      </c>
      <c r="U54" s="31"/>
      <c r="V54" s="56" t="s">
        <v>638</v>
      </c>
    </row>
    <row r="55" spans="1:22" ht="21" x14ac:dyDescent="0.15">
      <c r="A55" s="15" t="s">
        <v>92</v>
      </c>
      <c r="B55" s="16" t="s">
        <v>93</v>
      </c>
      <c r="C55" s="17" t="s">
        <v>10</v>
      </c>
      <c r="D55" s="26">
        <f t="shared" si="6"/>
        <v>0</v>
      </c>
      <c r="E55" s="30"/>
      <c r="F55" s="28"/>
      <c r="G55" s="45">
        <f t="shared" si="0"/>
        <v>0</v>
      </c>
      <c r="H55" s="46"/>
      <c r="I55" s="46"/>
      <c r="J55" s="72">
        <f t="shared" si="1"/>
        <v>0</v>
      </c>
      <c r="K55" s="74"/>
      <c r="L55" s="75"/>
      <c r="M55" s="27">
        <f t="shared" si="2"/>
        <v>0</v>
      </c>
      <c r="N55" s="27">
        <f t="shared" si="3"/>
        <v>0</v>
      </c>
      <c r="O55" s="27"/>
      <c r="P55" s="45">
        <f t="shared" si="4"/>
        <v>0</v>
      </c>
      <c r="Q55" s="46"/>
      <c r="R55" s="29"/>
      <c r="S55" s="45">
        <f t="shared" si="5"/>
        <v>0</v>
      </c>
      <c r="T55" s="46"/>
      <c r="U55" s="29"/>
      <c r="V55" s="25"/>
    </row>
    <row r="56" spans="1:22" s="5" customFormat="1" ht="42" x14ac:dyDescent="0.15">
      <c r="A56" s="12" t="s">
        <v>94</v>
      </c>
      <c r="B56" s="13" t="s">
        <v>95</v>
      </c>
      <c r="C56" s="14" t="s">
        <v>96</v>
      </c>
      <c r="D56" s="26">
        <f t="shared" si="6"/>
        <v>143476.79999999999</v>
      </c>
      <c r="E56" s="26">
        <f>E58</f>
        <v>0</v>
      </c>
      <c r="F56" s="26">
        <f>F58</f>
        <v>143476.79999999999</v>
      </c>
      <c r="G56" s="45">
        <f t="shared" si="0"/>
        <v>0</v>
      </c>
      <c r="H56" s="45">
        <f>H58</f>
        <v>0</v>
      </c>
      <c r="I56" s="45"/>
      <c r="J56" s="72">
        <f t="shared" si="1"/>
        <v>0</v>
      </c>
      <c r="K56" s="72">
        <f>K58</f>
        <v>0</v>
      </c>
      <c r="L56" s="73"/>
      <c r="M56" s="27">
        <f t="shared" si="2"/>
        <v>0</v>
      </c>
      <c r="N56" s="27">
        <f t="shared" si="3"/>
        <v>0</v>
      </c>
      <c r="O56" s="27"/>
      <c r="P56" s="45">
        <f t="shared" si="4"/>
        <v>0</v>
      </c>
      <c r="Q56" s="45">
        <f>Q58</f>
        <v>0</v>
      </c>
      <c r="R56" s="27"/>
      <c r="S56" s="45">
        <f t="shared" si="5"/>
        <v>0</v>
      </c>
      <c r="T56" s="45">
        <f>T58</f>
        <v>0</v>
      </c>
      <c r="U56" s="27"/>
      <c r="V56" s="24"/>
    </row>
    <row r="57" spans="1:22" x14ac:dyDescent="0.15">
      <c r="A57" s="15"/>
      <c r="B57" s="16" t="s">
        <v>5</v>
      </c>
      <c r="C57" s="17"/>
      <c r="D57" s="26">
        <f t="shared" si="6"/>
        <v>0</v>
      </c>
      <c r="E57" s="30"/>
      <c r="F57" s="28"/>
      <c r="G57" s="45">
        <f t="shared" si="0"/>
        <v>0</v>
      </c>
      <c r="H57" s="46"/>
      <c r="I57" s="46"/>
      <c r="J57" s="72">
        <f t="shared" si="1"/>
        <v>0</v>
      </c>
      <c r="K57" s="74"/>
      <c r="L57" s="75"/>
      <c r="M57" s="27">
        <f t="shared" si="2"/>
        <v>0</v>
      </c>
      <c r="N57" s="27">
        <f t="shared" si="3"/>
        <v>0</v>
      </c>
      <c r="O57" s="27"/>
      <c r="P57" s="45">
        <f t="shared" si="4"/>
        <v>0</v>
      </c>
      <c r="Q57" s="46"/>
      <c r="R57" s="29"/>
      <c r="S57" s="45">
        <f t="shared" si="5"/>
        <v>0</v>
      </c>
      <c r="T57" s="46"/>
      <c r="U57" s="29"/>
      <c r="V57" s="25"/>
    </row>
    <row r="58" spans="1:22" s="5" customFormat="1" ht="102" x14ac:dyDescent="0.15">
      <c r="A58" s="6" t="s">
        <v>97</v>
      </c>
      <c r="B58" s="18" t="s">
        <v>98</v>
      </c>
      <c r="C58" s="7" t="s">
        <v>10</v>
      </c>
      <c r="D58" s="26">
        <f t="shared" si="6"/>
        <v>143476.79999999999</v>
      </c>
      <c r="E58" s="30"/>
      <c r="F58" s="30">
        <v>143476.79999999999</v>
      </c>
      <c r="G58" s="45">
        <f t="shared" si="0"/>
        <v>0</v>
      </c>
      <c r="H58" s="47"/>
      <c r="I58" s="47"/>
      <c r="J58" s="72">
        <f t="shared" si="1"/>
        <v>0</v>
      </c>
      <c r="K58" s="76"/>
      <c r="L58" s="77"/>
      <c r="M58" s="27">
        <f t="shared" si="2"/>
        <v>0</v>
      </c>
      <c r="N58" s="27">
        <f t="shared" si="3"/>
        <v>0</v>
      </c>
      <c r="O58" s="27"/>
      <c r="P58" s="45">
        <f t="shared" si="4"/>
        <v>0</v>
      </c>
      <c r="Q58" s="47"/>
      <c r="R58" s="31"/>
      <c r="S58" s="45">
        <f t="shared" si="5"/>
        <v>0</v>
      </c>
      <c r="T58" s="47"/>
      <c r="U58" s="31"/>
      <c r="V58" s="57" t="s">
        <v>639</v>
      </c>
    </row>
    <row r="59" spans="1:22" s="5" customFormat="1" ht="52.5" x14ac:dyDescent="0.15">
      <c r="A59" s="12" t="s">
        <v>99</v>
      </c>
      <c r="B59" s="13" t="s">
        <v>100</v>
      </c>
      <c r="C59" s="14" t="s">
        <v>101</v>
      </c>
      <c r="D59" s="26">
        <f>D61+D64+D69+D72+D97+D100+D103</f>
        <v>160889.90000000002</v>
      </c>
      <c r="E59" s="26">
        <f>E61+E64+E69+E72+E93+E97+E100+E103</f>
        <v>160889.90000000002</v>
      </c>
      <c r="F59" s="26">
        <f>F61+F64+F69+F72+F93+F97+F100+F103</f>
        <v>16000</v>
      </c>
      <c r="G59" s="45">
        <f t="shared" si="0"/>
        <v>108068</v>
      </c>
      <c r="H59" s="45">
        <f>H61+H64+H69+H72+H93+H97+H100+H103</f>
        <v>108068</v>
      </c>
      <c r="I59" s="45"/>
      <c r="J59" s="72">
        <f t="shared" si="1"/>
        <v>116080</v>
      </c>
      <c r="K59" s="72">
        <f>K61+K64+K69+K72+K93+K97+K100+K103</f>
        <v>116080</v>
      </c>
      <c r="L59" s="73"/>
      <c r="M59" s="27">
        <f t="shared" si="2"/>
        <v>8012</v>
      </c>
      <c r="N59" s="27">
        <f t="shared" si="3"/>
        <v>8012</v>
      </c>
      <c r="O59" s="27"/>
      <c r="P59" s="45">
        <f t="shared" si="4"/>
        <v>135281</v>
      </c>
      <c r="Q59" s="45">
        <f>Q61+Q64+Q69+Q72+Q93+Q97+Q100+Q103</f>
        <v>135281</v>
      </c>
      <c r="R59" s="27"/>
      <c r="S59" s="45">
        <f t="shared" si="5"/>
        <v>133069</v>
      </c>
      <c r="T59" s="45">
        <f>T61+T64+T69+T72+T93+T97+T100+T103</f>
        <v>133069</v>
      </c>
      <c r="U59" s="27"/>
      <c r="V59" s="24"/>
    </row>
    <row r="60" spans="1:22" x14ac:dyDescent="0.15">
      <c r="A60" s="15"/>
      <c r="B60" s="16" t="s">
        <v>5</v>
      </c>
      <c r="C60" s="17"/>
      <c r="D60" s="26"/>
      <c r="E60" s="30"/>
      <c r="F60" s="28"/>
      <c r="G60" s="45">
        <f t="shared" si="0"/>
        <v>0</v>
      </c>
      <c r="H60" s="46"/>
      <c r="I60" s="46"/>
      <c r="J60" s="72">
        <f t="shared" si="1"/>
        <v>0</v>
      </c>
      <c r="K60" s="74"/>
      <c r="L60" s="75"/>
      <c r="M60" s="27">
        <f t="shared" si="2"/>
        <v>0</v>
      </c>
      <c r="N60" s="27">
        <f t="shared" si="3"/>
        <v>0</v>
      </c>
      <c r="O60" s="27"/>
      <c r="P60" s="45">
        <f t="shared" si="4"/>
        <v>0</v>
      </c>
      <c r="Q60" s="46"/>
      <c r="R60" s="29"/>
      <c r="S60" s="45">
        <f t="shared" si="5"/>
        <v>0</v>
      </c>
      <c r="T60" s="46"/>
      <c r="U60" s="29"/>
      <c r="V60" s="25"/>
    </row>
    <row r="61" spans="1:22" s="5" customFormat="1" ht="21" x14ac:dyDescent="0.15">
      <c r="A61" s="12" t="s">
        <v>102</v>
      </c>
      <c r="B61" s="13" t="s">
        <v>103</v>
      </c>
      <c r="C61" s="14" t="s">
        <v>104</v>
      </c>
      <c r="D61" s="26">
        <f t="shared" si="6"/>
        <v>0</v>
      </c>
      <c r="E61" s="26"/>
      <c r="F61" s="26"/>
      <c r="G61" s="45">
        <f t="shared" si="0"/>
        <v>0</v>
      </c>
      <c r="H61" s="45"/>
      <c r="I61" s="45"/>
      <c r="J61" s="72">
        <f t="shared" si="1"/>
        <v>0</v>
      </c>
      <c r="K61" s="72"/>
      <c r="L61" s="73"/>
      <c r="M61" s="27">
        <f t="shared" si="2"/>
        <v>0</v>
      </c>
      <c r="N61" s="27">
        <f t="shared" si="3"/>
        <v>0</v>
      </c>
      <c r="O61" s="27"/>
      <c r="P61" s="45">
        <f t="shared" si="4"/>
        <v>0</v>
      </c>
      <c r="Q61" s="45"/>
      <c r="R61" s="27"/>
      <c r="S61" s="45">
        <f t="shared" si="5"/>
        <v>0</v>
      </c>
      <c r="T61" s="45"/>
      <c r="U61" s="27"/>
      <c r="V61" s="24"/>
    </row>
    <row r="62" spans="1:22" x14ac:dyDescent="0.15">
      <c r="A62" s="15"/>
      <c r="B62" s="16" t="s">
        <v>5</v>
      </c>
      <c r="C62" s="17"/>
      <c r="D62" s="26"/>
      <c r="E62" s="30"/>
      <c r="F62" s="28"/>
      <c r="G62" s="45">
        <f t="shared" si="0"/>
        <v>0</v>
      </c>
      <c r="H62" s="46"/>
      <c r="I62" s="46"/>
      <c r="J62" s="72">
        <f t="shared" si="1"/>
        <v>0</v>
      </c>
      <c r="K62" s="74"/>
      <c r="L62" s="75"/>
      <c r="M62" s="27">
        <f t="shared" si="2"/>
        <v>0</v>
      </c>
      <c r="N62" s="27">
        <f t="shared" si="3"/>
        <v>0</v>
      </c>
      <c r="O62" s="27"/>
      <c r="P62" s="45">
        <f t="shared" si="4"/>
        <v>0</v>
      </c>
      <c r="Q62" s="46"/>
      <c r="R62" s="29"/>
      <c r="S62" s="45">
        <f t="shared" si="5"/>
        <v>0</v>
      </c>
      <c r="T62" s="46"/>
      <c r="U62" s="29"/>
      <c r="V62" s="25"/>
    </row>
    <row r="63" spans="1:22" ht="31.5" x14ac:dyDescent="0.15">
      <c r="A63" s="15" t="s">
        <v>105</v>
      </c>
      <c r="B63" s="16" t="s">
        <v>106</v>
      </c>
      <c r="C63" s="17"/>
      <c r="D63" s="26">
        <f t="shared" si="6"/>
        <v>0</v>
      </c>
      <c r="E63" s="30"/>
      <c r="F63" s="28"/>
      <c r="G63" s="45">
        <f t="shared" si="0"/>
        <v>0</v>
      </c>
      <c r="H63" s="46"/>
      <c r="I63" s="46"/>
      <c r="J63" s="72">
        <f t="shared" si="1"/>
        <v>0</v>
      </c>
      <c r="K63" s="74"/>
      <c r="L63" s="75"/>
      <c r="M63" s="27">
        <f t="shared" si="2"/>
        <v>0</v>
      </c>
      <c r="N63" s="27">
        <f t="shared" si="3"/>
        <v>0</v>
      </c>
      <c r="O63" s="27"/>
      <c r="P63" s="45">
        <f t="shared" si="4"/>
        <v>0</v>
      </c>
      <c r="Q63" s="46"/>
      <c r="R63" s="29"/>
      <c r="S63" s="45">
        <f t="shared" si="5"/>
        <v>0</v>
      </c>
      <c r="T63" s="46"/>
      <c r="U63" s="29"/>
      <c r="V63" s="25"/>
    </row>
    <row r="64" spans="1:22" s="5" customFormat="1" ht="31.5" x14ac:dyDescent="0.15">
      <c r="A64" s="12" t="s">
        <v>107</v>
      </c>
      <c r="B64" s="13" t="s">
        <v>108</v>
      </c>
      <c r="C64" s="14" t="s">
        <v>109</v>
      </c>
      <c r="D64" s="26">
        <f t="shared" si="6"/>
        <v>37395.1</v>
      </c>
      <c r="E64" s="26">
        <f>E66</f>
        <v>37395.1</v>
      </c>
      <c r="F64" s="26"/>
      <c r="G64" s="45">
        <f t="shared" si="0"/>
        <v>20990</v>
      </c>
      <c r="H64" s="45">
        <f>H66+H67+H68</f>
        <v>20990</v>
      </c>
      <c r="I64" s="45"/>
      <c r="J64" s="72">
        <f t="shared" si="1"/>
        <v>22450</v>
      </c>
      <c r="K64" s="72">
        <f>K66+K67+K68</f>
        <v>22450</v>
      </c>
      <c r="L64" s="73"/>
      <c r="M64" s="27">
        <f t="shared" si="2"/>
        <v>1460</v>
      </c>
      <c r="N64" s="27">
        <f t="shared" si="3"/>
        <v>1460</v>
      </c>
      <c r="O64" s="27"/>
      <c r="P64" s="45">
        <f t="shared" si="4"/>
        <v>37400</v>
      </c>
      <c r="Q64" s="45">
        <f>Q66+Q67+Q68</f>
        <v>37400</v>
      </c>
      <c r="R64" s="27"/>
      <c r="S64" s="45">
        <f t="shared" si="5"/>
        <v>38200</v>
      </c>
      <c r="T64" s="45">
        <f>T66+T67+T68</f>
        <v>38200</v>
      </c>
      <c r="U64" s="27"/>
      <c r="V64" s="24"/>
    </row>
    <row r="65" spans="1:22" x14ac:dyDescent="0.15">
      <c r="A65" s="15"/>
      <c r="B65" s="16" t="s">
        <v>5</v>
      </c>
      <c r="C65" s="17"/>
      <c r="D65" s="26"/>
      <c r="E65" s="30"/>
      <c r="F65" s="28"/>
      <c r="G65" s="45">
        <f t="shared" si="0"/>
        <v>0</v>
      </c>
      <c r="H65" s="46"/>
      <c r="I65" s="46"/>
      <c r="J65" s="72">
        <f t="shared" si="1"/>
        <v>0</v>
      </c>
      <c r="K65" s="74"/>
      <c r="L65" s="75"/>
      <c r="M65" s="27">
        <f t="shared" si="2"/>
        <v>0</v>
      </c>
      <c r="N65" s="27">
        <f t="shared" si="3"/>
        <v>0</v>
      </c>
      <c r="O65" s="27"/>
      <c r="P65" s="45">
        <f t="shared" si="4"/>
        <v>0</v>
      </c>
      <c r="Q65" s="46"/>
      <c r="R65" s="29"/>
      <c r="S65" s="45">
        <f t="shared" si="5"/>
        <v>0</v>
      </c>
      <c r="T65" s="46"/>
      <c r="U65" s="29"/>
      <c r="V65" s="25"/>
    </row>
    <row r="66" spans="1:22" s="5" customFormat="1" ht="21" x14ac:dyDescent="0.15">
      <c r="A66" s="6" t="s">
        <v>110</v>
      </c>
      <c r="B66" s="18" t="s">
        <v>111</v>
      </c>
      <c r="C66" s="7" t="s">
        <v>10</v>
      </c>
      <c r="D66" s="26">
        <f t="shared" si="6"/>
        <v>37395.1</v>
      </c>
      <c r="E66" s="30">
        <v>37395.1</v>
      </c>
      <c r="F66" s="30"/>
      <c r="G66" s="45">
        <f t="shared" si="0"/>
        <v>15590</v>
      </c>
      <c r="H66" s="47">
        <v>15590</v>
      </c>
      <c r="I66" s="47"/>
      <c r="J66" s="72">
        <f t="shared" si="1"/>
        <v>22450</v>
      </c>
      <c r="K66" s="76">
        <v>22450</v>
      </c>
      <c r="L66" s="77"/>
      <c r="M66" s="27">
        <f t="shared" si="2"/>
        <v>6860</v>
      </c>
      <c r="N66" s="27">
        <f t="shared" si="3"/>
        <v>6860</v>
      </c>
      <c r="O66" s="27"/>
      <c r="P66" s="45">
        <f t="shared" si="4"/>
        <v>37400</v>
      </c>
      <c r="Q66" s="47">
        <v>37400</v>
      </c>
      <c r="R66" s="31"/>
      <c r="S66" s="45">
        <f t="shared" si="5"/>
        <v>38200</v>
      </c>
      <c r="T66" s="47">
        <v>38200</v>
      </c>
      <c r="U66" s="31"/>
      <c r="V66" s="24"/>
    </row>
    <row r="67" spans="1:22" ht="42" x14ac:dyDescent="0.15">
      <c r="A67" s="15" t="s">
        <v>112</v>
      </c>
      <c r="B67" s="16" t="s">
        <v>113</v>
      </c>
      <c r="C67" s="17" t="s">
        <v>10</v>
      </c>
      <c r="D67" s="26">
        <f t="shared" si="6"/>
        <v>0</v>
      </c>
      <c r="E67" s="30"/>
      <c r="F67" s="28"/>
      <c r="G67" s="45">
        <f t="shared" si="0"/>
        <v>0</v>
      </c>
      <c r="H67" s="46"/>
      <c r="I67" s="46"/>
      <c r="J67" s="72">
        <f t="shared" si="1"/>
        <v>0</v>
      </c>
      <c r="K67" s="74"/>
      <c r="L67" s="75"/>
      <c r="M67" s="27">
        <f t="shared" si="2"/>
        <v>0</v>
      </c>
      <c r="N67" s="27">
        <f t="shared" si="3"/>
        <v>0</v>
      </c>
      <c r="O67" s="27"/>
      <c r="P67" s="45">
        <f t="shared" si="4"/>
        <v>0</v>
      </c>
      <c r="Q67" s="46"/>
      <c r="R67" s="29"/>
      <c r="S67" s="45">
        <f t="shared" si="5"/>
        <v>0</v>
      </c>
      <c r="T67" s="46"/>
      <c r="U67" s="29"/>
      <c r="V67" s="25"/>
    </row>
    <row r="68" spans="1:22" ht="18" customHeight="1" x14ac:dyDescent="0.15">
      <c r="A68" s="15" t="s">
        <v>114</v>
      </c>
      <c r="B68" s="16" t="s">
        <v>115</v>
      </c>
      <c r="C68" s="17" t="s">
        <v>10</v>
      </c>
      <c r="D68" s="26">
        <f t="shared" si="6"/>
        <v>0</v>
      </c>
      <c r="E68" s="30"/>
      <c r="F68" s="28"/>
      <c r="G68" s="45">
        <f t="shared" si="0"/>
        <v>5400</v>
      </c>
      <c r="H68" s="46">
        <v>5400</v>
      </c>
      <c r="I68" s="46"/>
      <c r="J68" s="72">
        <f t="shared" si="1"/>
        <v>0</v>
      </c>
      <c r="K68" s="74"/>
      <c r="L68" s="75"/>
      <c r="M68" s="58">
        <f t="shared" si="2"/>
        <v>-5400</v>
      </c>
      <c r="N68" s="58">
        <f t="shared" si="3"/>
        <v>-5400</v>
      </c>
      <c r="O68" s="27"/>
      <c r="P68" s="45">
        <f t="shared" si="4"/>
        <v>0</v>
      </c>
      <c r="Q68" s="46"/>
      <c r="R68" s="29"/>
      <c r="S68" s="45">
        <f t="shared" si="5"/>
        <v>0</v>
      </c>
      <c r="T68" s="46"/>
      <c r="U68" s="29"/>
      <c r="V68" s="25"/>
    </row>
    <row r="69" spans="1:22" s="5" customFormat="1" ht="42" x14ac:dyDescent="0.15">
      <c r="A69" s="12" t="s">
        <v>116</v>
      </c>
      <c r="B69" s="13" t="s">
        <v>117</v>
      </c>
      <c r="C69" s="14" t="s">
        <v>118</v>
      </c>
      <c r="D69" s="26">
        <f t="shared" si="6"/>
        <v>1999</v>
      </c>
      <c r="E69" s="26">
        <f>E71</f>
        <v>1999</v>
      </c>
      <c r="F69" s="26"/>
      <c r="G69" s="45">
        <f t="shared" si="0"/>
        <v>1999</v>
      </c>
      <c r="H69" s="45">
        <f>H71</f>
        <v>1999</v>
      </c>
      <c r="I69" s="45"/>
      <c r="J69" s="72">
        <f t="shared" si="1"/>
        <v>0</v>
      </c>
      <c r="K69" s="72">
        <f>K71</f>
        <v>0</v>
      </c>
      <c r="L69" s="73"/>
      <c r="M69" s="58">
        <f t="shared" si="2"/>
        <v>-1999</v>
      </c>
      <c r="N69" s="58">
        <f t="shared" si="3"/>
        <v>-1999</v>
      </c>
      <c r="O69" s="27"/>
      <c r="P69" s="45">
        <f t="shared" si="4"/>
        <v>0</v>
      </c>
      <c r="Q69" s="45">
        <f>Q71</f>
        <v>0</v>
      </c>
      <c r="R69" s="27"/>
      <c r="S69" s="45">
        <f t="shared" si="5"/>
        <v>0</v>
      </c>
      <c r="T69" s="45">
        <f>T71</f>
        <v>0</v>
      </c>
      <c r="U69" s="27"/>
      <c r="V69" s="24"/>
    </row>
    <row r="70" spans="1:22" x14ac:dyDescent="0.15">
      <c r="A70" s="15"/>
      <c r="B70" s="16" t="s">
        <v>5</v>
      </c>
      <c r="C70" s="17"/>
      <c r="D70" s="26"/>
      <c r="E70" s="30"/>
      <c r="F70" s="28"/>
      <c r="G70" s="45">
        <f t="shared" si="0"/>
        <v>0</v>
      </c>
      <c r="H70" s="46"/>
      <c r="I70" s="46"/>
      <c r="J70" s="72">
        <f t="shared" si="1"/>
        <v>0</v>
      </c>
      <c r="K70" s="74"/>
      <c r="L70" s="75"/>
      <c r="M70" s="27">
        <f t="shared" si="2"/>
        <v>0</v>
      </c>
      <c r="N70" s="27">
        <f t="shared" si="3"/>
        <v>0</v>
      </c>
      <c r="O70" s="27"/>
      <c r="P70" s="45">
        <f t="shared" si="4"/>
        <v>0</v>
      </c>
      <c r="Q70" s="46"/>
      <c r="R70" s="29"/>
      <c r="S70" s="45">
        <f t="shared" si="5"/>
        <v>0</v>
      </c>
      <c r="T70" s="46"/>
      <c r="U70" s="29"/>
      <c r="V70" s="25"/>
    </row>
    <row r="71" spans="1:22" ht="42" x14ac:dyDescent="0.15">
      <c r="A71" s="15" t="s">
        <v>119</v>
      </c>
      <c r="B71" s="16" t="s">
        <v>120</v>
      </c>
      <c r="C71" s="17"/>
      <c r="D71" s="26">
        <f t="shared" si="6"/>
        <v>1999</v>
      </c>
      <c r="E71" s="30">
        <v>1999</v>
      </c>
      <c r="F71" s="28"/>
      <c r="G71" s="45">
        <f t="shared" si="0"/>
        <v>1999</v>
      </c>
      <c r="H71" s="46">
        <v>1999</v>
      </c>
      <c r="I71" s="46"/>
      <c r="J71" s="72">
        <f t="shared" si="1"/>
        <v>0</v>
      </c>
      <c r="K71" s="74"/>
      <c r="L71" s="75"/>
      <c r="M71" s="27">
        <f t="shared" si="2"/>
        <v>-1999</v>
      </c>
      <c r="N71" s="27">
        <f t="shared" si="3"/>
        <v>-1999</v>
      </c>
      <c r="O71" s="27"/>
      <c r="P71" s="45">
        <f t="shared" si="4"/>
        <v>0</v>
      </c>
      <c r="Q71" s="46"/>
      <c r="R71" s="29"/>
      <c r="S71" s="45">
        <f t="shared" si="5"/>
        <v>0</v>
      </c>
      <c r="T71" s="46"/>
      <c r="U71" s="29"/>
      <c r="V71" s="25"/>
    </row>
    <row r="72" spans="1:22" s="5" customFormat="1" ht="31.5" customHeight="1" x14ac:dyDescent="0.15">
      <c r="A72" s="12" t="s">
        <v>121</v>
      </c>
      <c r="B72" s="13" t="s">
        <v>122</v>
      </c>
      <c r="C72" s="14" t="s">
        <v>123</v>
      </c>
      <c r="D72" s="26">
        <f t="shared" si="6"/>
        <v>73221</v>
      </c>
      <c r="E72" s="26">
        <f>E74+E91+E92</f>
        <v>73221</v>
      </c>
      <c r="F72" s="26"/>
      <c r="G72" s="45">
        <f t="shared" si="0"/>
        <v>74979</v>
      </c>
      <c r="H72" s="45">
        <f>SUM(H74:H92)</f>
        <v>74979</v>
      </c>
      <c r="I72" s="45"/>
      <c r="J72" s="72">
        <f t="shared" si="1"/>
        <v>81480</v>
      </c>
      <c r="K72" s="72">
        <f>SUM(K74:K92)</f>
        <v>81480</v>
      </c>
      <c r="L72" s="73"/>
      <c r="M72" s="27">
        <f t="shared" si="2"/>
        <v>6501</v>
      </c>
      <c r="N72" s="27">
        <f t="shared" si="3"/>
        <v>6501</v>
      </c>
      <c r="O72" s="27"/>
      <c r="P72" s="45">
        <f t="shared" si="4"/>
        <v>85321</v>
      </c>
      <c r="Q72" s="45">
        <f>SUM(Q74:Q92)</f>
        <v>85321</v>
      </c>
      <c r="R72" s="27"/>
      <c r="S72" s="45">
        <f t="shared" si="5"/>
        <v>83849</v>
      </c>
      <c r="T72" s="45">
        <f>SUM(T74:T92)</f>
        <v>83849</v>
      </c>
      <c r="U72" s="27"/>
      <c r="V72" s="236" t="s">
        <v>640</v>
      </c>
    </row>
    <row r="73" spans="1:22" ht="10.5" customHeight="1" x14ac:dyDescent="0.15">
      <c r="A73" s="15"/>
      <c r="B73" s="16" t="s">
        <v>5</v>
      </c>
      <c r="C73" s="17"/>
      <c r="D73" s="26"/>
      <c r="E73" s="30"/>
      <c r="F73" s="28"/>
      <c r="G73" s="45">
        <f t="shared" ref="G73:G107" si="7">H73+I73</f>
        <v>0</v>
      </c>
      <c r="H73" s="46"/>
      <c r="I73" s="46"/>
      <c r="J73" s="72">
        <f t="shared" ref="J73:J107" si="8">K73+L73</f>
        <v>0</v>
      </c>
      <c r="K73" s="74"/>
      <c r="L73" s="75"/>
      <c r="M73" s="27">
        <f t="shared" ref="M73:M107" si="9">J73-G73</f>
        <v>0</v>
      </c>
      <c r="N73" s="27">
        <f t="shared" ref="N73:N107" si="10">K73-H73</f>
        <v>0</v>
      </c>
      <c r="O73" s="27"/>
      <c r="P73" s="45">
        <f t="shared" ref="P73:P107" si="11">Q73+R73</f>
        <v>0</v>
      </c>
      <c r="Q73" s="46"/>
      <c r="R73" s="29"/>
      <c r="S73" s="45">
        <f t="shared" ref="S73:S107" si="12">T73+U73</f>
        <v>0</v>
      </c>
      <c r="T73" s="46"/>
      <c r="U73" s="29"/>
      <c r="V73" s="237"/>
    </row>
    <row r="74" spans="1:22" ht="63" x14ac:dyDescent="0.15">
      <c r="A74" s="15" t="s">
        <v>124</v>
      </c>
      <c r="B74" s="16" t="s">
        <v>125</v>
      </c>
      <c r="C74" s="17" t="s">
        <v>10</v>
      </c>
      <c r="D74" s="26">
        <f t="shared" ref="D74:D107" si="13">E74+F74</f>
        <v>73221</v>
      </c>
      <c r="E74" s="30">
        <f>SUM(E76:E90)</f>
        <v>73221</v>
      </c>
      <c r="F74" s="28"/>
      <c r="G74" s="45">
        <f t="shared" si="7"/>
        <v>0</v>
      </c>
      <c r="H74" s="46"/>
      <c r="I74" s="46"/>
      <c r="J74" s="72">
        <f t="shared" si="8"/>
        <v>0</v>
      </c>
      <c r="K74" s="74"/>
      <c r="L74" s="75"/>
      <c r="M74" s="27">
        <f t="shared" si="9"/>
        <v>0</v>
      </c>
      <c r="N74" s="27">
        <f t="shared" si="10"/>
        <v>0</v>
      </c>
      <c r="O74" s="27"/>
      <c r="P74" s="45">
        <f t="shared" si="11"/>
        <v>0</v>
      </c>
      <c r="Q74" s="46"/>
      <c r="R74" s="29"/>
      <c r="S74" s="45">
        <f t="shared" si="12"/>
        <v>0</v>
      </c>
      <c r="T74" s="46"/>
      <c r="U74" s="29"/>
      <c r="V74" s="237"/>
    </row>
    <row r="75" spans="1:22" ht="10.5" customHeight="1" x14ac:dyDescent="0.15">
      <c r="A75" s="15"/>
      <c r="B75" s="16" t="s">
        <v>5</v>
      </c>
      <c r="C75" s="17"/>
      <c r="D75" s="26"/>
      <c r="E75" s="30"/>
      <c r="F75" s="28"/>
      <c r="G75" s="45">
        <f t="shared" si="7"/>
        <v>0</v>
      </c>
      <c r="H75" s="46"/>
      <c r="I75" s="46"/>
      <c r="J75" s="72">
        <f t="shared" si="8"/>
        <v>0</v>
      </c>
      <c r="K75" s="74"/>
      <c r="L75" s="75"/>
      <c r="M75" s="27">
        <f t="shared" si="9"/>
        <v>0</v>
      </c>
      <c r="N75" s="27">
        <f t="shared" si="10"/>
        <v>0</v>
      </c>
      <c r="O75" s="27"/>
      <c r="P75" s="45">
        <f t="shared" si="11"/>
        <v>0</v>
      </c>
      <c r="Q75" s="46"/>
      <c r="R75" s="29"/>
      <c r="S75" s="45">
        <f t="shared" si="12"/>
        <v>0</v>
      </c>
      <c r="T75" s="46"/>
      <c r="U75" s="29"/>
      <c r="V75" s="237"/>
    </row>
    <row r="76" spans="1:22" ht="52.5" x14ac:dyDescent="0.15">
      <c r="A76" s="15" t="s">
        <v>126</v>
      </c>
      <c r="B76" s="16" t="s">
        <v>127</v>
      </c>
      <c r="C76" s="17" t="s">
        <v>10</v>
      </c>
      <c r="D76" s="26">
        <f t="shared" si="13"/>
        <v>0</v>
      </c>
      <c r="E76" s="30"/>
      <c r="F76" s="28"/>
      <c r="G76" s="45">
        <f t="shared" si="7"/>
        <v>0</v>
      </c>
      <c r="H76" s="46"/>
      <c r="I76" s="46"/>
      <c r="J76" s="72">
        <f t="shared" si="8"/>
        <v>0</v>
      </c>
      <c r="K76" s="74"/>
      <c r="L76" s="75"/>
      <c r="M76" s="27">
        <f t="shared" si="9"/>
        <v>0</v>
      </c>
      <c r="N76" s="27">
        <f t="shared" si="10"/>
        <v>0</v>
      </c>
      <c r="O76" s="27"/>
      <c r="P76" s="45">
        <f t="shared" si="11"/>
        <v>0</v>
      </c>
      <c r="Q76" s="46"/>
      <c r="R76" s="29"/>
      <c r="S76" s="45">
        <f t="shared" si="12"/>
        <v>0</v>
      </c>
      <c r="T76" s="46"/>
      <c r="U76" s="29"/>
      <c r="V76" s="238"/>
    </row>
    <row r="77" spans="1:22" ht="63" x14ac:dyDescent="0.15">
      <c r="A77" s="15" t="s">
        <v>128</v>
      </c>
      <c r="B77" s="16" t="s">
        <v>129</v>
      </c>
      <c r="C77" s="17" t="s">
        <v>10</v>
      </c>
      <c r="D77" s="26">
        <f t="shared" si="13"/>
        <v>0</v>
      </c>
      <c r="E77" s="30"/>
      <c r="F77" s="28"/>
      <c r="G77" s="45">
        <f t="shared" si="7"/>
        <v>0</v>
      </c>
      <c r="H77" s="46"/>
      <c r="I77" s="46"/>
      <c r="J77" s="72">
        <f t="shared" si="8"/>
        <v>0</v>
      </c>
      <c r="K77" s="74"/>
      <c r="L77" s="75"/>
      <c r="M77" s="27">
        <f t="shared" si="9"/>
        <v>0</v>
      </c>
      <c r="N77" s="27">
        <f t="shared" si="10"/>
        <v>0</v>
      </c>
      <c r="O77" s="27"/>
      <c r="P77" s="45">
        <f t="shared" si="11"/>
        <v>0</v>
      </c>
      <c r="Q77" s="46"/>
      <c r="R77" s="29"/>
      <c r="S77" s="45">
        <f t="shared" si="12"/>
        <v>0</v>
      </c>
      <c r="T77" s="46"/>
      <c r="U77" s="29"/>
      <c r="V77" s="25"/>
    </row>
    <row r="78" spans="1:22" s="5" customFormat="1" ht="42" x14ac:dyDescent="0.15">
      <c r="A78" s="6" t="s">
        <v>130</v>
      </c>
      <c r="B78" s="18" t="s">
        <v>131</v>
      </c>
      <c r="C78" s="7" t="s">
        <v>10</v>
      </c>
      <c r="D78" s="26">
        <f t="shared" si="13"/>
        <v>1698.5</v>
      </c>
      <c r="E78" s="30">
        <v>1698.5</v>
      </c>
      <c r="F78" s="30"/>
      <c r="G78" s="45">
        <f t="shared" si="7"/>
        <v>725</v>
      </c>
      <c r="H78" s="47">
        <v>725</v>
      </c>
      <c r="I78" s="47"/>
      <c r="J78" s="72">
        <f t="shared" si="8"/>
        <v>1700</v>
      </c>
      <c r="K78" s="76">
        <v>1700</v>
      </c>
      <c r="L78" s="77"/>
      <c r="M78" s="27">
        <f t="shared" si="9"/>
        <v>975</v>
      </c>
      <c r="N78" s="27">
        <f t="shared" si="10"/>
        <v>975</v>
      </c>
      <c r="O78" s="27"/>
      <c r="P78" s="45">
        <f t="shared" si="11"/>
        <v>1950</v>
      </c>
      <c r="Q78" s="47">
        <v>1950</v>
      </c>
      <c r="R78" s="31"/>
      <c r="S78" s="45">
        <f t="shared" si="12"/>
        <v>2050</v>
      </c>
      <c r="T78" s="47">
        <v>2050</v>
      </c>
      <c r="U78" s="31"/>
      <c r="V78" s="24"/>
    </row>
    <row r="79" spans="1:22" s="5" customFormat="1" ht="52.5" x14ac:dyDescent="0.15">
      <c r="A79" s="6" t="s">
        <v>132</v>
      </c>
      <c r="B79" s="18" t="s">
        <v>133</v>
      </c>
      <c r="C79" s="7" t="s">
        <v>10</v>
      </c>
      <c r="D79" s="26">
        <f t="shared" si="13"/>
        <v>705</v>
      </c>
      <c r="E79" s="30">
        <v>705</v>
      </c>
      <c r="F79" s="30"/>
      <c r="G79" s="45">
        <f t="shared" si="7"/>
        <v>585</v>
      </c>
      <c r="H79" s="47">
        <v>585</v>
      </c>
      <c r="I79" s="47"/>
      <c r="J79" s="72">
        <f t="shared" si="8"/>
        <v>750</v>
      </c>
      <c r="K79" s="76">
        <v>750</v>
      </c>
      <c r="L79" s="77"/>
      <c r="M79" s="27">
        <f t="shared" si="9"/>
        <v>165</v>
      </c>
      <c r="N79" s="27">
        <f t="shared" si="10"/>
        <v>165</v>
      </c>
      <c r="O79" s="27"/>
      <c r="P79" s="45">
        <f t="shared" si="11"/>
        <v>784</v>
      </c>
      <c r="Q79" s="47">
        <v>784</v>
      </c>
      <c r="R79" s="31"/>
      <c r="S79" s="45">
        <f t="shared" si="12"/>
        <v>854</v>
      </c>
      <c r="T79" s="47">
        <v>854</v>
      </c>
      <c r="U79" s="31"/>
      <c r="V79" s="24"/>
    </row>
    <row r="80" spans="1:22" s="5" customFormat="1" ht="21" x14ac:dyDescent="0.15">
      <c r="A80" s="6" t="s">
        <v>134</v>
      </c>
      <c r="B80" s="18" t="s">
        <v>135</v>
      </c>
      <c r="C80" s="7" t="s">
        <v>10</v>
      </c>
      <c r="D80" s="26">
        <f t="shared" si="13"/>
        <v>7177.3</v>
      </c>
      <c r="E80" s="30">
        <v>7177.3</v>
      </c>
      <c r="F80" s="30"/>
      <c r="G80" s="45">
        <f t="shared" si="7"/>
        <v>11600</v>
      </c>
      <c r="H80" s="47">
        <v>11600</v>
      </c>
      <c r="I80" s="47"/>
      <c r="J80" s="72">
        <f t="shared" si="8"/>
        <v>12050</v>
      </c>
      <c r="K80" s="76">
        <v>12050</v>
      </c>
      <c r="L80" s="77"/>
      <c r="M80" s="27">
        <f t="shared" si="9"/>
        <v>450</v>
      </c>
      <c r="N80" s="27">
        <f t="shared" si="10"/>
        <v>450</v>
      </c>
      <c r="O80" s="27"/>
      <c r="P80" s="45">
        <f t="shared" si="11"/>
        <v>12240</v>
      </c>
      <c r="Q80" s="47">
        <v>12240</v>
      </c>
      <c r="R80" s="31"/>
      <c r="S80" s="45">
        <f t="shared" si="12"/>
        <v>10050</v>
      </c>
      <c r="T80" s="47">
        <v>10050</v>
      </c>
      <c r="U80" s="31"/>
      <c r="V80" s="24"/>
    </row>
    <row r="81" spans="1:22" s="5" customFormat="1" ht="31.5" x14ac:dyDescent="0.15">
      <c r="A81" s="6" t="s">
        <v>136</v>
      </c>
      <c r="B81" s="18" t="s">
        <v>137</v>
      </c>
      <c r="C81" s="7" t="s">
        <v>10</v>
      </c>
      <c r="D81" s="26">
        <f t="shared" si="13"/>
        <v>29857.599999999999</v>
      </c>
      <c r="E81" s="30">
        <v>29857.599999999999</v>
      </c>
      <c r="F81" s="30"/>
      <c r="G81" s="45">
        <f t="shared" si="7"/>
        <v>27277</v>
      </c>
      <c r="H81" s="47">
        <v>27277</v>
      </c>
      <c r="I81" s="47"/>
      <c r="J81" s="72">
        <f t="shared" si="8"/>
        <v>29950</v>
      </c>
      <c r="K81" s="76">
        <v>29950</v>
      </c>
      <c r="L81" s="77"/>
      <c r="M81" s="27">
        <f t="shared" si="9"/>
        <v>2673</v>
      </c>
      <c r="N81" s="27">
        <f t="shared" si="10"/>
        <v>2673</v>
      </c>
      <c r="O81" s="27"/>
      <c r="P81" s="45">
        <f t="shared" si="11"/>
        <v>30980</v>
      </c>
      <c r="Q81" s="47">
        <v>30980</v>
      </c>
      <c r="R81" s="31"/>
      <c r="S81" s="45">
        <f t="shared" si="12"/>
        <v>31200</v>
      </c>
      <c r="T81" s="47">
        <v>31200</v>
      </c>
      <c r="U81" s="31"/>
      <c r="V81" s="24"/>
    </row>
    <row r="82" spans="1:22" ht="63" x14ac:dyDescent="0.15">
      <c r="A82" s="15" t="s">
        <v>138</v>
      </c>
      <c r="B82" s="16" t="s">
        <v>139</v>
      </c>
      <c r="C82" s="17" t="s">
        <v>10</v>
      </c>
      <c r="D82" s="26">
        <f t="shared" si="13"/>
        <v>0</v>
      </c>
      <c r="E82" s="30"/>
      <c r="F82" s="28"/>
      <c r="G82" s="45">
        <f t="shared" si="7"/>
        <v>0</v>
      </c>
      <c r="H82" s="46"/>
      <c r="I82" s="46"/>
      <c r="J82" s="72">
        <f t="shared" si="8"/>
        <v>0</v>
      </c>
      <c r="K82" s="74"/>
      <c r="L82" s="75"/>
      <c r="M82" s="27">
        <f t="shared" si="9"/>
        <v>0</v>
      </c>
      <c r="N82" s="27">
        <f t="shared" si="10"/>
        <v>0</v>
      </c>
      <c r="O82" s="27"/>
      <c r="P82" s="45">
        <f t="shared" si="11"/>
        <v>0</v>
      </c>
      <c r="Q82" s="46"/>
      <c r="R82" s="29"/>
      <c r="S82" s="45">
        <f t="shared" si="12"/>
        <v>0</v>
      </c>
      <c r="T82" s="46"/>
      <c r="U82" s="29"/>
      <c r="V82" s="25"/>
    </row>
    <row r="83" spans="1:22" s="5" customFormat="1" ht="42" x14ac:dyDescent="0.15">
      <c r="A83" s="32">
        <v>13510</v>
      </c>
      <c r="B83" s="33" t="s">
        <v>243</v>
      </c>
      <c r="C83" s="7"/>
      <c r="D83" s="26">
        <f t="shared" si="13"/>
        <v>10207.4</v>
      </c>
      <c r="E83" s="30">
        <v>10207.4</v>
      </c>
      <c r="F83" s="30"/>
      <c r="G83" s="45">
        <f t="shared" si="7"/>
        <v>8500</v>
      </c>
      <c r="H83" s="47">
        <v>8500</v>
      </c>
      <c r="I83" s="47"/>
      <c r="J83" s="72">
        <f t="shared" si="8"/>
        <v>9560</v>
      </c>
      <c r="K83" s="76">
        <v>9560</v>
      </c>
      <c r="L83" s="77"/>
      <c r="M83" s="27">
        <f t="shared" si="9"/>
        <v>1060</v>
      </c>
      <c r="N83" s="27">
        <f t="shared" si="10"/>
        <v>1060</v>
      </c>
      <c r="O83" s="27"/>
      <c r="P83" s="45">
        <f t="shared" si="11"/>
        <v>10650</v>
      </c>
      <c r="Q83" s="47">
        <v>10650</v>
      </c>
      <c r="R83" s="31"/>
      <c r="S83" s="45">
        <f t="shared" si="12"/>
        <v>10750</v>
      </c>
      <c r="T83" s="47">
        <v>10750</v>
      </c>
      <c r="U83" s="31"/>
      <c r="V83" s="24"/>
    </row>
    <row r="84" spans="1:22" ht="42" x14ac:dyDescent="0.15">
      <c r="A84" s="15" t="s">
        <v>140</v>
      </c>
      <c r="B84" s="16" t="s">
        <v>141</v>
      </c>
      <c r="C84" s="17" t="s">
        <v>10</v>
      </c>
      <c r="D84" s="26">
        <f t="shared" si="13"/>
        <v>0</v>
      </c>
      <c r="E84" s="30"/>
      <c r="F84" s="28"/>
      <c r="G84" s="45">
        <f t="shared" si="7"/>
        <v>0</v>
      </c>
      <c r="H84" s="46"/>
      <c r="I84" s="46"/>
      <c r="J84" s="72">
        <f t="shared" si="8"/>
        <v>0</v>
      </c>
      <c r="K84" s="74"/>
      <c r="L84" s="75"/>
      <c r="M84" s="27">
        <f t="shared" si="9"/>
        <v>0</v>
      </c>
      <c r="N84" s="27">
        <f t="shared" si="10"/>
        <v>0</v>
      </c>
      <c r="O84" s="27"/>
      <c r="P84" s="45">
        <f t="shared" si="11"/>
        <v>0</v>
      </c>
      <c r="Q84" s="46"/>
      <c r="R84" s="29"/>
      <c r="S84" s="45">
        <f t="shared" si="12"/>
        <v>0</v>
      </c>
      <c r="T84" s="46"/>
      <c r="U84" s="29"/>
      <c r="V84" s="25"/>
    </row>
    <row r="85" spans="1:22" s="5" customFormat="1" ht="21" x14ac:dyDescent="0.15">
      <c r="A85" s="6" t="s">
        <v>142</v>
      </c>
      <c r="B85" s="18" t="s">
        <v>143</v>
      </c>
      <c r="C85" s="7" t="s">
        <v>10</v>
      </c>
      <c r="D85" s="26">
        <f t="shared" si="13"/>
        <v>21045.9</v>
      </c>
      <c r="E85" s="30">
        <v>21045.9</v>
      </c>
      <c r="F85" s="30"/>
      <c r="G85" s="45">
        <f t="shared" si="7"/>
        <v>23672</v>
      </c>
      <c r="H85" s="47">
        <v>23672</v>
      </c>
      <c r="I85" s="47"/>
      <c r="J85" s="72">
        <f t="shared" si="8"/>
        <v>24620</v>
      </c>
      <c r="K85" s="76">
        <v>24620</v>
      </c>
      <c r="L85" s="77"/>
      <c r="M85" s="27">
        <f t="shared" si="9"/>
        <v>948</v>
      </c>
      <c r="N85" s="27">
        <f t="shared" si="10"/>
        <v>948</v>
      </c>
      <c r="O85" s="27"/>
      <c r="P85" s="45">
        <f t="shared" si="11"/>
        <v>25752</v>
      </c>
      <c r="Q85" s="47">
        <v>25752</v>
      </c>
      <c r="R85" s="31"/>
      <c r="S85" s="45">
        <f t="shared" si="12"/>
        <v>25980</v>
      </c>
      <c r="T85" s="47">
        <v>25980</v>
      </c>
      <c r="U85" s="31"/>
      <c r="V85" s="24"/>
    </row>
    <row r="86" spans="1:22" s="5" customFormat="1" ht="42" x14ac:dyDescent="0.15">
      <c r="A86" s="6" t="s">
        <v>144</v>
      </c>
      <c r="B86" s="18" t="s">
        <v>145</v>
      </c>
      <c r="C86" s="7" t="s">
        <v>10</v>
      </c>
      <c r="D86" s="26">
        <f t="shared" si="13"/>
        <v>2529.3000000000002</v>
      </c>
      <c r="E86" s="30">
        <v>2529.3000000000002</v>
      </c>
      <c r="F86" s="30"/>
      <c r="G86" s="45">
        <f t="shared" si="7"/>
        <v>2620</v>
      </c>
      <c r="H86" s="47">
        <v>2620</v>
      </c>
      <c r="I86" s="47"/>
      <c r="J86" s="72">
        <f t="shared" si="8"/>
        <v>2850</v>
      </c>
      <c r="K86" s="76">
        <v>2850</v>
      </c>
      <c r="L86" s="77"/>
      <c r="M86" s="27">
        <f t="shared" si="9"/>
        <v>230</v>
      </c>
      <c r="N86" s="27">
        <f t="shared" si="10"/>
        <v>230</v>
      </c>
      <c r="O86" s="27"/>
      <c r="P86" s="45">
        <f t="shared" si="11"/>
        <v>2965</v>
      </c>
      <c r="Q86" s="47">
        <v>2965</v>
      </c>
      <c r="R86" s="31"/>
      <c r="S86" s="45">
        <f t="shared" si="12"/>
        <v>2965</v>
      </c>
      <c r="T86" s="47">
        <v>2965</v>
      </c>
      <c r="U86" s="31"/>
      <c r="V86" s="24"/>
    </row>
    <row r="87" spans="1:22" ht="42" hidden="1" customHeight="1" x14ac:dyDescent="0.15">
      <c r="A87" s="15" t="s">
        <v>146</v>
      </c>
      <c r="B87" s="16" t="s">
        <v>147</v>
      </c>
      <c r="C87" s="17" t="s">
        <v>10</v>
      </c>
      <c r="D87" s="26">
        <f t="shared" si="13"/>
        <v>0</v>
      </c>
      <c r="E87" s="30"/>
      <c r="F87" s="28"/>
      <c r="G87" s="45">
        <f t="shared" si="7"/>
        <v>0</v>
      </c>
      <c r="H87" s="46"/>
      <c r="I87" s="46"/>
      <c r="J87" s="72">
        <f t="shared" si="8"/>
        <v>0</v>
      </c>
      <c r="K87" s="74"/>
      <c r="L87" s="75"/>
      <c r="M87" s="27">
        <f t="shared" si="9"/>
        <v>0</v>
      </c>
      <c r="N87" s="27">
        <f t="shared" si="10"/>
        <v>0</v>
      </c>
      <c r="O87" s="27"/>
      <c r="P87" s="45">
        <f t="shared" si="11"/>
        <v>0</v>
      </c>
      <c r="Q87" s="46"/>
      <c r="R87" s="29"/>
      <c r="S87" s="45">
        <f t="shared" si="12"/>
        <v>0</v>
      </c>
      <c r="T87" s="46"/>
      <c r="U87" s="29"/>
      <c r="V87" s="25"/>
    </row>
    <row r="88" spans="1:22" ht="63" hidden="1" customHeight="1" x14ac:dyDescent="0.15">
      <c r="A88" s="15" t="s">
        <v>148</v>
      </c>
      <c r="B88" s="16" t="s">
        <v>149</v>
      </c>
      <c r="C88" s="17" t="s">
        <v>10</v>
      </c>
      <c r="D88" s="26">
        <f t="shared" si="13"/>
        <v>0</v>
      </c>
      <c r="E88" s="30"/>
      <c r="F88" s="28"/>
      <c r="G88" s="45">
        <f t="shared" si="7"/>
        <v>0</v>
      </c>
      <c r="H88" s="46"/>
      <c r="I88" s="46"/>
      <c r="J88" s="72">
        <f t="shared" si="8"/>
        <v>0</v>
      </c>
      <c r="K88" s="74"/>
      <c r="L88" s="75"/>
      <c r="M88" s="27">
        <f t="shared" si="9"/>
        <v>0</v>
      </c>
      <c r="N88" s="27">
        <f t="shared" si="10"/>
        <v>0</v>
      </c>
      <c r="O88" s="27"/>
      <c r="P88" s="45">
        <f t="shared" si="11"/>
        <v>0</v>
      </c>
      <c r="Q88" s="46"/>
      <c r="R88" s="29"/>
      <c r="S88" s="45">
        <f t="shared" si="12"/>
        <v>0</v>
      </c>
      <c r="T88" s="46"/>
      <c r="U88" s="29"/>
      <c r="V88" s="25"/>
    </row>
    <row r="89" spans="1:22" ht="21" hidden="1" customHeight="1" x14ac:dyDescent="0.15">
      <c r="A89" s="15" t="s">
        <v>150</v>
      </c>
      <c r="B89" s="16" t="s">
        <v>151</v>
      </c>
      <c r="C89" s="17" t="s">
        <v>10</v>
      </c>
      <c r="D89" s="26">
        <f t="shared" si="13"/>
        <v>0</v>
      </c>
      <c r="E89" s="30"/>
      <c r="F89" s="28"/>
      <c r="G89" s="45">
        <f t="shared" si="7"/>
        <v>0</v>
      </c>
      <c r="H89" s="46"/>
      <c r="I89" s="46"/>
      <c r="J89" s="72">
        <f t="shared" si="8"/>
        <v>0</v>
      </c>
      <c r="K89" s="74"/>
      <c r="L89" s="75"/>
      <c r="M89" s="27">
        <f t="shared" si="9"/>
        <v>0</v>
      </c>
      <c r="N89" s="27">
        <f t="shared" si="10"/>
        <v>0</v>
      </c>
      <c r="O89" s="27"/>
      <c r="P89" s="45">
        <f t="shared" si="11"/>
        <v>0</v>
      </c>
      <c r="Q89" s="46"/>
      <c r="R89" s="29"/>
      <c r="S89" s="45">
        <f t="shared" si="12"/>
        <v>0</v>
      </c>
      <c r="T89" s="46"/>
      <c r="U89" s="29"/>
      <c r="V89" s="25"/>
    </row>
    <row r="90" spans="1:22" ht="21" hidden="1" customHeight="1" x14ac:dyDescent="0.15">
      <c r="A90" s="15" t="s">
        <v>152</v>
      </c>
      <c r="B90" s="16" t="s">
        <v>153</v>
      </c>
      <c r="C90" s="17" t="s">
        <v>10</v>
      </c>
      <c r="D90" s="26">
        <f t="shared" si="13"/>
        <v>0</v>
      </c>
      <c r="E90" s="30"/>
      <c r="F90" s="28"/>
      <c r="G90" s="45">
        <f t="shared" si="7"/>
        <v>0</v>
      </c>
      <c r="H90" s="46"/>
      <c r="I90" s="46"/>
      <c r="J90" s="72">
        <f t="shared" si="8"/>
        <v>0</v>
      </c>
      <c r="K90" s="74"/>
      <c r="L90" s="75"/>
      <c r="M90" s="27">
        <f t="shared" si="9"/>
        <v>0</v>
      </c>
      <c r="N90" s="27">
        <f t="shared" si="10"/>
        <v>0</v>
      </c>
      <c r="O90" s="27"/>
      <c r="P90" s="45">
        <f t="shared" si="11"/>
        <v>0</v>
      </c>
      <c r="Q90" s="46"/>
      <c r="R90" s="29"/>
      <c r="S90" s="45">
        <f t="shared" si="12"/>
        <v>0</v>
      </c>
      <c r="T90" s="46"/>
      <c r="U90" s="29"/>
      <c r="V90" s="25"/>
    </row>
    <row r="91" spans="1:22" ht="15.75" hidden="1" customHeight="1" x14ac:dyDescent="0.15">
      <c r="A91" s="15" t="s">
        <v>154</v>
      </c>
      <c r="B91" s="16" t="s">
        <v>155</v>
      </c>
      <c r="C91" s="17" t="s">
        <v>10</v>
      </c>
      <c r="D91" s="26">
        <f t="shared" si="13"/>
        <v>0</v>
      </c>
      <c r="E91" s="30"/>
      <c r="F91" s="28"/>
      <c r="G91" s="45">
        <f t="shared" si="7"/>
        <v>0</v>
      </c>
      <c r="H91" s="46"/>
      <c r="I91" s="46"/>
      <c r="J91" s="72">
        <f t="shared" si="8"/>
        <v>0</v>
      </c>
      <c r="K91" s="74"/>
      <c r="L91" s="75"/>
      <c r="M91" s="27">
        <f t="shared" si="9"/>
        <v>0</v>
      </c>
      <c r="N91" s="27">
        <f t="shared" si="10"/>
        <v>0</v>
      </c>
      <c r="O91" s="27"/>
      <c r="P91" s="45">
        <f t="shared" si="11"/>
        <v>0</v>
      </c>
      <c r="Q91" s="46"/>
      <c r="R91" s="29"/>
      <c r="S91" s="45">
        <f t="shared" si="12"/>
        <v>0</v>
      </c>
      <c r="T91" s="46"/>
      <c r="U91" s="29"/>
      <c r="V91" s="25"/>
    </row>
    <row r="92" spans="1:22" ht="31.5" hidden="1" customHeight="1" x14ac:dyDescent="0.15">
      <c r="A92" s="15" t="s">
        <v>156</v>
      </c>
      <c r="B92" s="16" t="s">
        <v>157</v>
      </c>
      <c r="C92" s="17" t="s">
        <v>10</v>
      </c>
      <c r="D92" s="26">
        <f t="shared" si="13"/>
        <v>0</v>
      </c>
      <c r="E92" s="30"/>
      <c r="F92" s="28"/>
      <c r="G92" s="45">
        <f t="shared" si="7"/>
        <v>0</v>
      </c>
      <c r="H92" s="46"/>
      <c r="I92" s="46"/>
      <c r="J92" s="72">
        <f t="shared" si="8"/>
        <v>0</v>
      </c>
      <c r="K92" s="74"/>
      <c r="L92" s="75"/>
      <c r="M92" s="27">
        <f t="shared" si="9"/>
        <v>0</v>
      </c>
      <c r="N92" s="27">
        <f t="shared" si="10"/>
        <v>0</v>
      </c>
      <c r="O92" s="27"/>
      <c r="P92" s="45">
        <f t="shared" si="11"/>
        <v>0</v>
      </c>
      <c r="Q92" s="46"/>
      <c r="R92" s="29"/>
      <c r="S92" s="45">
        <f t="shared" si="12"/>
        <v>0</v>
      </c>
      <c r="T92" s="46"/>
      <c r="U92" s="29"/>
      <c r="V92" s="25"/>
    </row>
    <row r="93" spans="1:22" s="5" customFormat="1" ht="31.5" hidden="1" customHeight="1" x14ac:dyDescent="0.15">
      <c r="A93" s="12" t="s">
        <v>158</v>
      </c>
      <c r="B93" s="13" t="s">
        <v>182</v>
      </c>
      <c r="C93" s="14" t="s">
        <v>159</v>
      </c>
      <c r="D93" s="26">
        <f t="shared" si="13"/>
        <v>0</v>
      </c>
      <c r="E93" s="26"/>
      <c r="F93" s="26"/>
      <c r="G93" s="45">
        <f t="shared" si="7"/>
        <v>0</v>
      </c>
      <c r="H93" s="45"/>
      <c r="I93" s="45"/>
      <c r="J93" s="72">
        <f t="shared" si="8"/>
        <v>0</v>
      </c>
      <c r="K93" s="72"/>
      <c r="L93" s="73"/>
      <c r="M93" s="27">
        <f t="shared" si="9"/>
        <v>0</v>
      </c>
      <c r="N93" s="27">
        <f t="shared" si="10"/>
        <v>0</v>
      </c>
      <c r="O93" s="27"/>
      <c r="P93" s="45">
        <f t="shared" si="11"/>
        <v>0</v>
      </c>
      <c r="Q93" s="45"/>
      <c r="R93" s="27"/>
      <c r="S93" s="45">
        <f t="shared" si="12"/>
        <v>0</v>
      </c>
      <c r="T93" s="45"/>
      <c r="U93" s="27"/>
      <c r="V93" s="24"/>
    </row>
    <row r="94" spans="1:22" ht="10.5" hidden="1" customHeight="1" x14ac:dyDescent="0.15">
      <c r="A94" s="15"/>
      <c r="B94" s="16" t="s">
        <v>5</v>
      </c>
      <c r="C94" s="17"/>
      <c r="D94" s="26">
        <f t="shared" si="13"/>
        <v>0</v>
      </c>
      <c r="E94" s="30"/>
      <c r="F94" s="28"/>
      <c r="G94" s="45">
        <f t="shared" si="7"/>
        <v>0</v>
      </c>
      <c r="H94" s="46"/>
      <c r="I94" s="46"/>
      <c r="J94" s="72">
        <f t="shared" si="8"/>
        <v>0</v>
      </c>
      <c r="K94" s="74"/>
      <c r="L94" s="75"/>
      <c r="M94" s="27">
        <f t="shared" si="9"/>
        <v>0</v>
      </c>
      <c r="N94" s="27">
        <f t="shared" si="10"/>
        <v>0</v>
      </c>
      <c r="O94" s="27"/>
      <c r="P94" s="45">
        <f t="shared" si="11"/>
        <v>0</v>
      </c>
      <c r="Q94" s="46"/>
      <c r="R94" s="29"/>
      <c r="S94" s="45">
        <f t="shared" si="12"/>
        <v>0</v>
      </c>
      <c r="T94" s="46"/>
      <c r="U94" s="29"/>
      <c r="V94" s="25"/>
    </row>
    <row r="95" spans="1:22" ht="42" hidden="1" customHeight="1" x14ac:dyDescent="0.15">
      <c r="A95" s="15" t="s">
        <v>160</v>
      </c>
      <c r="B95" s="16" t="s">
        <v>161</v>
      </c>
      <c r="C95" s="17" t="s">
        <v>10</v>
      </c>
      <c r="D95" s="26">
        <f t="shared" si="13"/>
        <v>0</v>
      </c>
      <c r="E95" s="30"/>
      <c r="F95" s="28"/>
      <c r="G95" s="45">
        <f t="shared" si="7"/>
        <v>0</v>
      </c>
      <c r="H95" s="46"/>
      <c r="I95" s="46"/>
      <c r="J95" s="72">
        <f t="shared" si="8"/>
        <v>0</v>
      </c>
      <c r="K95" s="74"/>
      <c r="L95" s="75"/>
      <c r="M95" s="27">
        <f t="shared" si="9"/>
        <v>0</v>
      </c>
      <c r="N95" s="27">
        <f t="shared" si="10"/>
        <v>0</v>
      </c>
      <c r="O95" s="27"/>
      <c r="P95" s="45">
        <f t="shared" si="11"/>
        <v>0</v>
      </c>
      <c r="Q95" s="46"/>
      <c r="R95" s="29"/>
      <c r="S95" s="45">
        <f t="shared" si="12"/>
        <v>0</v>
      </c>
      <c r="T95" s="46"/>
      <c r="U95" s="29"/>
      <c r="V95" s="25"/>
    </row>
    <row r="96" spans="1:22" ht="31.5" hidden="1" customHeight="1" x14ac:dyDescent="0.15">
      <c r="A96" s="15" t="s">
        <v>162</v>
      </c>
      <c r="B96" s="16" t="s">
        <v>163</v>
      </c>
      <c r="C96" s="17" t="s">
        <v>10</v>
      </c>
      <c r="D96" s="26">
        <f t="shared" si="13"/>
        <v>0</v>
      </c>
      <c r="E96" s="30"/>
      <c r="F96" s="28"/>
      <c r="G96" s="45">
        <f t="shared" si="7"/>
        <v>0</v>
      </c>
      <c r="H96" s="46"/>
      <c r="I96" s="46"/>
      <c r="J96" s="72">
        <f t="shared" si="8"/>
        <v>0</v>
      </c>
      <c r="K96" s="74"/>
      <c r="L96" s="75"/>
      <c r="M96" s="27">
        <f t="shared" si="9"/>
        <v>0</v>
      </c>
      <c r="N96" s="27">
        <f t="shared" si="10"/>
        <v>0</v>
      </c>
      <c r="O96" s="27"/>
      <c r="P96" s="45">
        <f t="shared" si="11"/>
        <v>0</v>
      </c>
      <c r="Q96" s="46"/>
      <c r="R96" s="29"/>
      <c r="S96" s="45">
        <f t="shared" si="12"/>
        <v>0</v>
      </c>
      <c r="T96" s="46"/>
      <c r="U96" s="29"/>
      <c r="V96" s="25"/>
    </row>
    <row r="97" spans="1:22" s="5" customFormat="1" ht="31.5" hidden="1" customHeight="1" x14ac:dyDescent="0.15">
      <c r="A97" s="12" t="s">
        <v>164</v>
      </c>
      <c r="B97" s="13" t="s">
        <v>165</v>
      </c>
      <c r="C97" s="14" t="s">
        <v>166</v>
      </c>
      <c r="D97" s="26">
        <f t="shared" si="13"/>
        <v>0</v>
      </c>
      <c r="E97" s="26"/>
      <c r="F97" s="26"/>
      <c r="G97" s="45">
        <f t="shared" si="7"/>
        <v>0</v>
      </c>
      <c r="H97" s="45"/>
      <c r="I97" s="45"/>
      <c r="J97" s="72">
        <f t="shared" si="8"/>
        <v>0</v>
      </c>
      <c r="K97" s="72"/>
      <c r="L97" s="73"/>
      <c r="M97" s="27">
        <f t="shared" si="9"/>
        <v>0</v>
      </c>
      <c r="N97" s="27">
        <f t="shared" si="10"/>
        <v>0</v>
      </c>
      <c r="O97" s="27"/>
      <c r="P97" s="45">
        <f t="shared" si="11"/>
        <v>0</v>
      </c>
      <c r="Q97" s="45"/>
      <c r="R97" s="27"/>
      <c r="S97" s="45">
        <f t="shared" si="12"/>
        <v>0</v>
      </c>
      <c r="T97" s="45"/>
      <c r="U97" s="27"/>
      <c r="V97" s="24"/>
    </row>
    <row r="98" spans="1:22" ht="10.5" hidden="1" customHeight="1" x14ac:dyDescent="0.15">
      <c r="A98" s="15"/>
      <c r="B98" s="16" t="s">
        <v>5</v>
      </c>
      <c r="C98" s="17"/>
      <c r="D98" s="26"/>
      <c r="E98" s="30"/>
      <c r="F98" s="28"/>
      <c r="G98" s="45">
        <f t="shared" si="7"/>
        <v>0</v>
      </c>
      <c r="H98" s="46"/>
      <c r="I98" s="46"/>
      <c r="J98" s="72">
        <f t="shared" si="8"/>
        <v>0</v>
      </c>
      <c r="K98" s="74"/>
      <c r="L98" s="75"/>
      <c r="M98" s="27">
        <f t="shared" si="9"/>
        <v>0</v>
      </c>
      <c r="N98" s="27">
        <f t="shared" si="10"/>
        <v>0</v>
      </c>
      <c r="O98" s="27"/>
      <c r="P98" s="45">
        <f t="shared" si="11"/>
        <v>0</v>
      </c>
      <c r="Q98" s="46"/>
      <c r="R98" s="29"/>
      <c r="S98" s="45">
        <f t="shared" si="12"/>
        <v>0</v>
      </c>
      <c r="T98" s="46"/>
      <c r="U98" s="29"/>
      <c r="V98" s="25"/>
    </row>
    <row r="99" spans="1:22" ht="63" hidden="1" customHeight="1" x14ac:dyDescent="0.15">
      <c r="A99" s="15" t="s">
        <v>167</v>
      </c>
      <c r="B99" s="16" t="s">
        <v>168</v>
      </c>
      <c r="C99" s="17" t="s">
        <v>10</v>
      </c>
      <c r="D99" s="26">
        <f t="shared" si="13"/>
        <v>0</v>
      </c>
      <c r="E99" s="30"/>
      <c r="F99" s="28"/>
      <c r="G99" s="45">
        <f t="shared" si="7"/>
        <v>0</v>
      </c>
      <c r="H99" s="46"/>
      <c r="I99" s="46"/>
      <c r="J99" s="72">
        <f t="shared" si="8"/>
        <v>0</v>
      </c>
      <c r="K99" s="74"/>
      <c r="L99" s="75"/>
      <c r="M99" s="27">
        <f t="shared" si="9"/>
        <v>0</v>
      </c>
      <c r="N99" s="27">
        <f t="shared" si="10"/>
        <v>0</v>
      </c>
      <c r="O99" s="27"/>
      <c r="P99" s="45">
        <f t="shared" si="11"/>
        <v>0</v>
      </c>
      <c r="Q99" s="46"/>
      <c r="R99" s="29"/>
      <c r="S99" s="45">
        <f t="shared" si="12"/>
        <v>0</v>
      </c>
      <c r="T99" s="46"/>
      <c r="U99" s="29"/>
      <c r="V99" s="25"/>
    </row>
    <row r="100" spans="1:22" s="5" customFormat="1" ht="31.5" hidden="1" customHeight="1" x14ac:dyDescent="0.15">
      <c r="A100" s="12" t="s">
        <v>169</v>
      </c>
      <c r="B100" s="13" t="s">
        <v>170</v>
      </c>
      <c r="C100" s="14" t="s">
        <v>171</v>
      </c>
      <c r="D100" s="26">
        <f t="shared" si="13"/>
        <v>0</v>
      </c>
      <c r="E100" s="26"/>
      <c r="F100" s="26"/>
      <c r="G100" s="45">
        <f t="shared" si="7"/>
        <v>0</v>
      </c>
      <c r="H100" s="45"/>
      <c r="I100" s="45"/>
      <c r="J100" s="72">
        <f t="shared" si="8"/>
        <v>0</v>
      </c>
      <c r="K100" s="72"/>
      <c r="L100" s="73"/>
      <c r="M100" s="27">
        <f t="shared" si="9"/>
        <v>0</v>
      </c>
      <c r="N100" s="27">
        <f t="shared" si="10"/>
        <v>0</v>
      </c>
      <c r="O100" s="27"/>
      <c r="P100" s="45">
        <f t="shared" si="11"/>
        <v>0</v>
      </c>
      <c r="Q100" s="45"/>
      <c r="R100" s="27"/>
      <c r="S100" s="45">
        <f t="shared" si="12"/>
        <v>0</v>
      </c>
      <c r="T100" s="45"/>
      <c r="U100" s="27"/>
      <c r="V100" s="24"/>
    </row>
    <row r="101" spans="1:22" ht="10.5" hidden="1" customHeight="1" x14ac:dyDescent="0.15">
      <c r="A101" s="15"/>
      <c r="B101" s="16" t="s">
        <v>5</v>
      </c>
      <c r="C101" s="17"/>
      <c r="D101" s="26"/>
      <c r="E101" s="30"/>
      <c r="F101" s="28"/>
      <c r="G101" s="45">
        <f t="shared" si="7"/>
        <v>0</v>
      </c>
      <c r="H101" s="46"/>
      <c r="I101" s="46"/>
      <c r="J101" s="72">
        <f t="shared" si="8"/>
        <v>0</v>
      </c>
      <c r="K101" s="74"/>
      <c r="L101" s="75"/>
      <c r="M101" s="27">
        <f t="shared" si="9"/>
        <v>0</v>
      </c>
      <c r="N101" s="27">
        <f t="shared" si="10"/>
        <v>0</v>
      </c>
      <c r="O101" s="27"/>
      <c r="P101" s="45">
        <f t="shared" si="11"/>
        <v>0</v>
      </c>
      <c r="Q101" s="46"/>
      <c r="R101" s="29"/>
      <c r="S101" s="45">
        <f t="shared" si="12"/>
        <v>0</v>
      </c>
      <c r="T101" s="46"/>
      <c r="U101" s="29"/>
      <c r="V101" s="25"/>
    </row>
    <row r="102" spans="1:22" ht="73.5" hidden="1" customHeight="1" x14ac:dyDescent="0.15">
      <c r="A102" s="15" t="s">
        <v>172</v>
      </c>
      <c r="B102" s="16" t="s">
        <v>173</v>
      </c>
      <c r="C102" s="17"/>
      <c r="D102" s="26">
        <f t="shared" si="13"/>
        <v>0</v>
      </c>
      <c r="E102" s="30"/>
      <c r="F102" s="28"/>
      <c r="G102" s="45">
        <f t="shared" si="7"/>
        <v>0</v>
      </c>
      <c r="H102" s="46"/>
      <c r="I102" s="46"/>
      <c r="J102" s="72">
        <f t="shared" si="8"/>
        <v>0</v>
      </c>
      <c r="K102" s="74"/>
      <c r="L102" s="75"/>
      <c r="M102" s="27">
        <f t="shared" si="9"/>
        <v>0</v>
      </c>
      <c r="N102" s="27">
        <f t="shared" si="10"/>
        <v>0</v>
      </c>
      <c r="O102" s="27"/>
      <c r="P102" s="45">
        <f t="shared" si="11"/>
        <v>0</v>
      </c>
      <c r="Q102" s="46"/>
      <c r="R102" s="29"/>
      <c r="S102" s="45">
        <f t="shared" si="12"/>
        <v>0</v>
      </c>
      <c r="T102" s="46"/>
      <c r="U102" s="29"/>
      <c r="V102" s="25"/>
    </row>
    <row r="103" spans="1:22" s="5" customFormat="1" ht="21" x14ac:dyDescent="0.15">
      <c r="A103" s="12" t="s">
        <v>174</v>
      </c>
      <c r="B103" s="13" t="s">
        <v>244</v>
      </c>
      <c r="C103" s="14" t="s">
        <v>175</v>
      </c>
      <c r="D103" s="26">
        <f>E103</f>
        <v>48274.8</v>
      </c>
      <c r="E103" s="26">
        <f>SUM(E105:E107)</f>
        <v>48274.8</v>
      </c>
      <c r="F103" s="26">
        <f>SUM(F105:F107)</f>
        <v>16000</v>
      </c>
      <c r="G103" s="45">
        <f t="shared" si="7"/>
        <v>10100</v>
      </c>
      <c r="H103" s="45">
        <f>H107</f>
        <v>10100</v>
      </c>
      <c r="I103" s="45"/>
      <c r="J103" s="72">
        <f t="shared" si="8"/>
        <v>12150</v>
      </c>
      <c r="K103" s="72">
        <f>K107</f>
        <v>12150</v>
      </c>
      <c r="L103" s="73"/>
      <c r="M103" s="27">
        <f t="shared" si="9"/>
        <v>2050</v>
      </c>
      <c r="N103" s="27">
        <f t="shared" si="10"/>
        <v>2050</v>
      </c>
      <c r="O103" s="27"/>
      <c r="P103" s="45">
        <f t="shared" si="11"/>
        <v>12560</v>
      </c>
      <c r="Q103" s="45">
        <f>Q107</f>
        <v>12560</v>
      </c>
      <c r="R103" s="27"/>
      <c r="S103" s="45">
        <f t="shared" si="12"/>
        <v>11020</v>
      </c>
      <c r="T103" s="45">
        <f>T107</f>
        <v>11020</v>
      </c>
      <c r="U103" s="27"/>
      <c r="V103" s="24"/>
    </row>
    <row r="104" spans="1:22" x14ac:dyDescent="0.15">
      <c r="A104" s="15"/>
      <c r="B104" s="16" t="s">
        <v>5</v>
      </c>
      <c r="C104" s="17"/>
      <c r="D104" s="26"/>
      <c r="E104" s="30"/>
      <c r="F104" s="28"/>
      <c r="G104" s="45">
        <f t="shared" si="7"/>
        <v>0</v>
      </c>
      <c r="H104" s="46"/>
      <c r="I104" s="46"/>
      <c r="J104" s="72">
        <f t="shared" si="8"/>
        <v>0</v>
      </c>
      <c r="K104" s="74"/>
      <c r="L104" s="75"/>
      <c r="M104" s="27">
        <f t="shared" si="9"/>
        <v>0</v>
      </c>
      <c r="N104" s="27">
        <f t="shared" si="10"/>
        <v>0</v>
      </c>
      <c r="O104" s="27"/>
      <c r="P104" s="45">
        <f t="shared" si="11"/>
        <v>0</v>
      </c>
      <c r="Q104" s="46"/>
      <c r="R104" s="29"/>
      <c r="S104" s="45">
        <f t="shared" si="12"/>
        <v>0</v>
      </c>
      <c r="T104" s="46"/>
      <c r="U104" s="29"/>
      <c r="V104" s="25"/>
    </row>
    <row r="105" spans="1:22" ht="21" x14ac:dyDescent="0.15">
      <c r="A105" s="15" t="s">
        <v>176</v>
      </c>
      <c r="B105" s="16" t="s">
        <v>177</v>
      </c>
      <c r="C105" s="17" t="s">
        <v>10</v>
      </c>
      <c r="D105" s="26">
        <f t="shared" si="13"/>
        <v>0</v>
      </c>
      <c r="E105" s="30"/>
      <c r="F105" s="28"/>
      <c r="G105" s="45">
        <f t="shared" si="7"/>
        <v>0</v>
      </c>
      <c r="H105" s="46"/>
      <c r="I105" s="46"/>
      <c r="J105" s="72">
        <f t="shared" si="8"/>
        <v>0</v>
      </c>
      <c r="K105" s="74"/>
      <c r="L105" s="75"/>
      <c r="M105" s="27">
        <f t="shared" si="9"/>
        <v>0</v>
      </c>
      <c r="N105" s="27">
        <f t="shared" si="10"/>
        <v>0</v>
      </c>
      <c r="O105" s="27"/>
      <c r="P105" s="45">
        <f t="shared" si="11"/>
        <v>0</v>
      </c>
      <c r="Q105" s="46"/>
      <c r="R105" s="29"/>
      <c r="S105" s="45">
        <f t="shared" si="12"/>
        <v>0</v>
      </c>
      <c r="T105" s="46"/>
      <c r="U105" s="29"/>
      <c r="V105" s="25"/>
    </row>
    <row r="106" spans="1:22" ht="21" x14ac:dyDescent="0.15">
      <c r="A106" s="15" t="s">
        <v>178</v>
      </c>
      <c r="B106" s="16" t="s">
        <v>179</v>
      </c>
      <c r="C106" s="17" t="s">
        <v>10</v>
      </c>
      <c r="D106" s="26">
        <f t="shared" si="13"/>
        <v>16000</v>
      </c>
      <c r="E106" s="30"/>
      <c r="F106" s="28">
        <v>16000</v>
      </c>
      <c r="G106" s="45">
        <f t="shared" si="7"/>
        <v>0</v>
      </c>
      <c r="H106" s="46"/>
      <c r="I106" s="46"/>
      <c r="J106" s="72">
        <f t="shared" si="8"/>
        <v>0</v>
      </c>
      <c r="K106" s="74"/>
      <c r="L106" s="75"/>
      <c r="M106" s="27">
        <f t="shared" si="9"/>
        <v>0</v>
      </c>
      <c r="N106" s="27">
        <f t="shared" si="10"/>
        <v>0</v>
      </c>
      <c r="O106" s="27"/>
      <c r="P106" s="45">
        <f t="shared" si="11"/>
        <v>0</v>
      </c>
      <c r="Q106" s="46"/>
      <c r="R106" s="29"/>
      <c r="S106" s="45">
        <f t="shared" si="12"/>
        <v>0</v>
      </c>
      <c r="T106" s="46"/>
      <c r="U106" s="29"/>
      <c r="V106" s="25"/>
    </row>
    <row r="107" spans="1:22" s="5" customFormat="1" ht="32.25" thickBot="1" x14ac:dyDescent="0.2">
      <c r="A107" s="48" t="s">
        <v>180</v>
      </c>
      <c r="B107" s="49" t="s">
        <v>181</v>
      </c>
      <c r="C107" s="50" t="s">
        <v>10</v>
      </c>
      <c r="D107" s="26">
        <f t="shared" si="13"/>
        <v>48274.8</v>
      </c>
      <c r="E107" s="36">
        <v>48274.8</v>
      </c>
      <c r="F107" s="36"/>
      <c r="G107" s="45">
        <f t="shared" si="7"/>
        <v>10100</v>
      </c>
      <c r="H107" s="51">
        <v>10100</v>
      </c>
      <c r="I107" s="51"/>
      <c r="J107" s="72">
        <f t="shared" si="8"/>
        <v>12150</v>
      </c>
      <c r="K107" s="78">
        <v>12150</v>
      </c>
      <c r="L107" s="79"/>
      <c r="M107" s="27">
        <f t="shared" si="9"/>
        <v>2050</v>
      </c>
      <c r="N107" s="27">
        <f t="shared" si="10"/>
        <v>2050</v>
      </c>
      <c r="O107" s="27"/>
      <c r="P107" s="45">
        <f t="shared" si="11"/>
        <v>12560</v>
      </c>
      <c r="Q107" s="51">
        <v>12560</v>
      </c>
      <c r="R107" s="52"/>
      <c r="S107" s="45">
        <f t="shared" si="12"/>
        <v>11020</v>
      </c>
      <c r="T107" s="51">
        <v>11020</v>
      </c>
      <c r="U107" s="52"/>
      <c r="V107" s="53"/>
    </row>
    <row r="108" spans="1:22" x14ac:dyDescent="0.15">
      <c r="A108" s="19"/>
      <c r="B108" s="20"/>
      <c r="C108" s="19"/>
      <c r="D108" s="19"/>
      <c r="E108" s="37"/>
      <c r="F108" s="19"/>
      <c r="G108" s="40"/>
      <c r="H108" s="40"/>
      <c r="I108" s="40"/>
      <c r="J108" s="80"/>
      <c r="K108" s="80"/>
      <c r="L108" s="80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2" x14ac:dyDescent="0.15">
      <c r="A109" s="19"/>
      <c r="B109" s="20"/>
      <c r="C109" s="19"/>
      <c r="D109" s="19"/>
      <c r="E109" s="37"/>
      <c r="F109" s="19"/>
      <c r="G109" s="40"/>
      <c r="H109" s="40"/>
      <c r="I109" s="40"/>
      <c r="J109" s="80"/>
      <c r="K109" s="80"/>
      <c r="L109" s="80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1:22" x14ac:dyDescent="0.15">
      <c r="A110" s="19"/>
      <c r="B110" s="20"/>
      <c r="C110" s="19"/>
      <c r="D110" s="19"/>
      <c r="E110" s="37"/>
      <c r="F110" s="19"/>
      <c r="G110" s="40"/>
      <c r="H110" s="40"/>
      <c r="I110" s="40"/>
      <c r="J110" s="80"/>
      <c r="K110" s="80"/>
      <c r="L110" s="80"/>
      <c r="M110" s="21"/>
      <c r="N110" s="21"/>
      <c r="O110" s="21"/>
      <c r="P110" s="21"/>
      <c r="Q110" s="21"/>
      <c r="R110" s="21"/>
      <c r="S110" s="21"/>
      <c r="T110" s="21"/>
      <c r="U110" s="21"/>
    </row>
  </sheetData>
  <mergeCells count="27">
    <mergeCell ref="A2:U2"/>
    <mergeCell ref="K5:L5"/>
    <mergeCell ref="J5:J6"/>
    <mergeCell ref="P5:P6"/>
    <mergeCell ref="Q5:R5"/>
    <mergeCell ref="C4:C6"/>
    <mergeCell ref="G4:I4"/>
    <mergeCell ref="M4:O4"/>
    <mergeCell ref="M5:M6"/>
    <mergeCell ref="N5:O5"/>
    <mergeCell ref="T5:U5"/>
    <mergeCell ref="S5:S6"/>
    <mergeCell ref="A4:A6"/>
    <mergeCell ref="J4:L4"/>
    <mergeCell ref="P4:R4"/>
    <mergeCell ref="S4:U4"/>
    <mergeCell ref="H5:I5"/>
    <mergeCell ref="B4:B6"/>
    <mergeCell ref="E5:F5"/>
    <mergeCell ref="G5:G6"/>
    <mergeCell ref="D5:D6"/>
    <mergeCell ref="D4:F4"/>
    <mergeCell ref="V20:V39"/>
    <mergeCell ref="V42:V43"/>
    <mergeCell ref="V72:V76"/>
    <mergeCell ref="V12:V19"/>
    <mergeCell ref="V5:V6"/>
  </mergeCells>
  <pageMargins left="0.7" right="0.7" top="0.75" bottom="0.75" header="0.3" footer="0.3"/>
  <pageSetup paperSize="9"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7"/>
  <sheetViews>
    <sheetView zoomScale="90" zoomScaleNormal="90" workbookViewId="0">
      <selection activeCell="L19" sqref="L19"/>
    </sheetView>
  </sheetViews>
  <sheetFormatPr defaultRowHeight="12.75" x14ac:dyDescent="0.25"/>
  <cols>
    <col min="1" max="1" width="12" style="222" customWidth="1"/>
    <col min="2" max="2" width="45" style="223" customWidth="1"/>
    <col min="3" max="3" width="10.33203125" style="222" customWidth="1"/>
    <col min="4" max="9" width="10.33203125" style="224" customWidth="1"/>
    <col min="10" max="10" width="13.1640625" style="225" customWidth="1"/>
    <col min="11" max="11" width="11.1640625" style="225" customWidth="1"/>
    <col min="12" max="16" width="12.33203125" style="225" customWidth="1"/>
    <col min="17" max="18" width="12.6640625" style="225" customWidth="1"/>
    <col min="19" max="19" width="13.1640625" style="225" customWidth="1"/>
    <col min="20" max="21" width="12.6640625" style="225" customWidth="1"/>
    <col min="22" max="22" width="23.5" style="221" customWidth="1"/>
    <col min="23" max="16384" width="9.33203125" style="221"/>
  </cols>
  <sheetData>
    <row r="2" spans="1:22" ht="30" customHeight="1" x14ac:dyDescent="0.25">
      <c r="A2" s="256" t="s">
        <v>241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29"/>
    </row>
    <row r="3" spans="1:22" ht="22.5" customHeight="1" x14ac:dyDescent="0.25">
      <c r="A3" s="229"/>
      <c r="B3" s="229"/>
      <c r="C3" s="229"/>
      <c r="D3" s="230"/>
      <c r="E3" s="230"/>
      <c r="F3" s="230"/>
      <c r="G3" s="230"/>
      <c r="H3" s="230"/>
      <c r="I3" s="230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2" t="s">
        <v>0</v>
      </c>
    </row>
    <row r="4" spans="1:22" ht="23.25" customHeight="1" x14ac:dyDescent="0.25">
      <c r="A4" s="259" t="s">
        <v>1</v>
      </c>
      <c r="B4" s="259" t="s">
        <v>191</v>
      </c>
      <c r="C4" s="259" t="s">
        <v>192</v>
      </c>
      <c r="D4" s="258" t="s">
        <v>236</v>
      </c>
      <c r="E4" s="258"/>
      <c r="F4" s="258"/>
      <c r="G4" s="258" t="s">
        <v>237</v>
      </c>
      <c r="H4" s="258"/>
      <c r="I4" s="258"/>
      <c r="J4" s="258" t="s">
        <v>233</v>
      </c>
      <c r="K4" s="258"/>
      <c r="L4" s="258"/>
      <c r="M4" s="258" t="s">
        <v>238</v>
      </c>
      <c r="N4" s="258"/>
      <c r="O4" s="258"/>
      <c r="P4" s="258" t="s">
        <v>234</v>
      </c>
      <c r="Q4" s="258"/>
      <c r="R4" s="258"/>
      <c r="S4" s="258" t="s">
        <v>239</v>
      </c>
      <c r="T4" s="258"/>
      <c r="U4" s="258"/>
      <c r="V4" s="229" t="s">
        <v>232</v>
      </c>
    </row>
    <row r="5" spans="1:22" ht="24" customHeight="1" x14ac:dyDescent="0.25">
      <c r="A5" s="259"/>
      <c r="B5" s="259"/>
      <c r="C5" s="259"/>
      <c r="D5" s="257" t="s">
        <v>4</v>
      </c>
      <c r="E5" s="257" t="s">
        <v>5</v>
      </c>
      <c r="F5" s="257"/>
      <c r="G5" s="257" t="s">
        <v>4</v>
      </c>
      <c r="H5" s="257" t="s">
        <v>5</v>
      </c>
      <c r="I5" s="257"/>
      <c r="J5" s="260" t="s">
        <v>4</v>
      </c>
      <c r="K5" s="257" t="s">
        <v>5</v>
      </c>
      <c r="L5" s="257"/>
      <c r="M5" s="257" t="s">
        <v>4</v>
      </c>
      <c r="N5" s="257" t="s">
        <v>5</v>
      </c>
      <c r="O5" s="257"/>
      <c r="P5" s="257" t="s">
        <v>4</v>
      </c>
      <c r="Q5" s="257" t="s">
        <v>5</v>
      </c>
      <c r="R5" s="257"/>
      <c r="S5" s="257" t="s">
        <v>4</v>
      </c>
      <c r="T5" s="257" t="s">
        <v>5</v>
      </c>
      <c r="U5" s="257"/>
      <c r="V5" s="256" t="s">
        <v>240</v>
      </c>
    </row>
    <row r="6" spans="1:22" ht="35.25" customHeight="1" x14ac:dyDescent="0.25">
      <c r="A6" s="259"/>
      <c r="B6" s="259"/>
      <c r="C6" s="259"/>
      <c r="D6" s="257"/>
      <c r="E6" s="233" t="s">
        <v>6</v>
      </c>
      <c r="F6" s="233" t="s">
        <v>7</v>
      </c>
      <c r="G6" s="257"/>
      <c r="H6" s="233" t="s">
        <v>6</v>
      </c>
      <c r="I6" s="233" t="s">
        <v>7</v>
      </c>
      <c r="J6" s="260"/>
      <c r="K6" s="233" t="s">
        <v>6</v>
      </c>
      <c r="L6" s="233" t="s">
        <v>7</v>
      </c>
      <c r="M6" s="257"/>
      <c r="N6" s="233" t="s">
        <v>6</v>
      </c>
      <c r="O6" s="233" t="s">
        <v>7</v>
      </c>
      <c r="P6" s="257"/>
      <c r="Q6" s="233" t="s">
        <v>6</v>
      </c>
      <c r="R6" s="233" t="s">
        <v>7</v>
      </c>
      <c r="S6" s="257"/>
      <c r="T6" s="233" t="s">
        <v>6</v>
      </c>
      <c r="U6" s="233" t="s">
        <v>7</v>
      </c>
      <c r="V6" s="256"/>
    </row>
    <row r="7" spans="1:22" ht="20.25" customHeight="1" x14ac:dyDescent="0.25">
      <c r="A7" s="234">
        <v>1</v>
      </c>
      <c r="B7" s="234">
        <v>2</v>
      </c>
      <c r="C7" s="234">
        <v>3</v>
      </c>
      <c r="D7" s="233">
        <v>4</v>
      </c>
      <c r="E7" s="233">
        <v>5</v>
      </c>
      <c r="F7" s="233">
        <v>6</v>
      </c>
      <c r="G7" s="233">
        <v>7</v>
      </c>
      <c r="H7" s="233">
        <v>8</v>
      </c>
      <c r="I7" s="233">
        <v>9</v>
      </c>
      <c r="J7" s="233">
        <v>10</v>
      </c>
      <c r="K7" s="233">
        <v>11</v>
      </c>
      <c r="L7" s="233">
        <v>12</v>
      </c>
      <c r="M7" s="233">
        <v>13</v>
      </c>
      <c r="N7" s="233">
        <v>14</v>
      </c>
      <c r="O7" s="233">
        <v>15</v>
      </c>
      <c r="P7" s="233">
        <v>16</v>
      </c>
      <c r="Q7" s="233">
        <v>17</v>
      </c>
      <c r="R7" s="233">
        <v>18</v>
      </c>
      <c r="S7" s="233">
        <v>19</v>
      </c>
      <c r="T7" s="233">
        <v>20</v>
      </c>
      <c r="U7" s="233">
        <v>21</v>
      </c>
      <c r="V7" s="234">
        <v>22</v>
      </c>
    </row>
    <row r="8" spans="1:22" s="226" customFormat="1" ht="21.75" customHeight="1" x14ac:dyDescent="0.15">
      <c r="A8" s="229" t="s">
        <v>194</v>
      </c>
      <c r="B8" s="229" t="s">
        <v>195</v>
      </c>
      <c r="C8" s="229" t="s">
        <v>10</v>
      </c>
      <c r="D8" s="228">
        <f>'3'!G8-'1'!D8</f>
        <v>59940.369999999646</v>
      </c>
      <c r="E8" s="228">
        <f>'3'!H8-'1'!E8</f>
        <v>-149644.2300000001</v>
      </c>
      <c r="F8" s="228">
        <f>'3'!I8-'1'!F8</f>
        <v>209584.60000000003</v>
      </c>
      <c r="G8" s="228">
        <f>'3'!J8-'1'!G8</f>
        <v>174364.10000000009</v>
      </c>
      <c r="H8" s="228">
        <f>'3'!K8-'1'!H8</f>
        <v>0</v>
      </c>
      <c r="I8" s="228">
        <f>'3'!L8-'1'!I8</f>
        <v>174364.1</v>
      </c>
      <c r="J8" s="228">
        <f>'3'!M8-'1'!J8</f>
        <v>333400.00000000023</v>
      </c>
      <c r="K8" s="228">
        <f>'3'!N8-'1'!K8</f>
        <v>0</v>
      </c>
      <c r="L8" s="228">
        <f>'3'!O8-'1'!L8</f>
        <v>333400</v>
      </c>
      <c r="M8" s="228"/>
      <c r="N8" s="228"/>
      <c r="O8" s="228"/>
      <c r="P8" s="228">
        <f>'3'!S8-'1'!P8</f>
        <v>192700.00000000023</v>
      </c>
      <c r="Q8" s="228">
        <f>'3'!T8-'1'!Q8</f>
        <v>0</v>
      </c>
      <c r="R8" s="228">
        <f>'3'!U8-'1'!R8</f>
        <v>192700</v>
      </c>
      <c r="S8" s="228">
        <f>'3'!V8-'1'!S8</f>
        <v>362849.99600000004</v>
      </c>
      <c r="T8" s="228"/>
      <c r="U8" s="228">
        <f>'3'!X8-'1'!U8</f>
        <v>362850</v>
      </c>
      <c r="V8" s="229"/>
    </row>
    <row r="9" spans="1:22" ht="12.75" customHeight="1" x14ac:dyDescent="0.25">
      <c r="A9" s="229"/>
      <c r="B9" s="229" t="s">
        <v>5</v>
      </c>
      <c r="C9" s="229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9"/>
    </row>
    <row r="10" spans="1:22" s="226" customFormat="1" ht="21.75" customHeight="1" x14ac:dyDescent="0.15">
      <c r="A10" s="229" t="s">
        <v>196</v>
      </c>
      <c r="B10" s="229" t="s">
        <v>197</v>
      </c>
      <c r="C10" s="229" t="s">
        <v>10</v>
      </c>
      <c r="D10" s="228">
        <v>59940.4</v>
      </c>
      <c r="E10" s="228">
        <v>-149644.20000000001</v>
      </c>
      <c r="F10" s="228">
        <v>209584.6</v>
      </c>
      <c r="G10" s="228">
        <v>174364.1</v>
      </c>
      <c r="H10" s="228"/>
      <c r="I10" s="228">
        <v>174364.1</v>
      </c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9"/>
    </row>
    <row r="11" spans="1:22" ht="12.75" customHeight="1" x14ac:dyDescent="0.25">
      <c r="A11" s="229"/>
      <c r="B11" s="229" t="s">
        <v>5</v>
      </c>
      <c r="C11" s="229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9"/>
    </row>
    <row r="12" spans="1:22" s="226" customFormat="1" ht="21.75" customHeight="1" x14ac:dyDescent="0.15">
      <c r="A12" s="229" t="s">
        <v>198</v>
      </c>
      <c r="B12" s="229" t="s">
        <v>199</v>
      </c>
      <c r="C12" s="229" t="s">
        <v>10</v>
      </c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9"/>
    </row>
    <row r="13" spans="1:22" ht="12.75" customHeight="1" x14ac:dyDescent="0.25">
      <c r="A13" s="229"/>
      <c r="B13" s="229" t="s">
        <v>5</v>
      </c>
      <c r="C13" s="229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9"/>
    </row>
    <row r="14" spans="1:22" ht="30" customHeight="1" x14ac:dyDescent="0.25">
      <c r="A14" s="229" t="s">
        <v>200</v>
      </c>
      <c r="B14" s="229" t="s">
        <v>201</v>
      </c>
      <c r="C14" s="229" t="s">
        <v>10</v>
      </c>
      <c r="D14" s="228"/>
      <c r="E14" s="228"/>
      <c r="F14" s="228"/>
      <c r="G14" s="228"/>
      <c r="H14" s="228"/>
      <c r="I14" s="228"/>
      <c r="J14" s="228"/>
      <c r="K14" s="229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9"/>
    </row>
    <row r="15" spans="1:22" ht="12.75" customHeight="1" x14ac:dyDescent="0.25">
      <c r="A15" s="229"/>
      <c r="B15" s="229" t="s">
        <v>5</v>
      </c>
      <c r="C15" s="229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9"/>
    </row>
    <row r="16" spans="1:22" ht="16.5" customHeight="1" x14ac:dyDescent="0.25">
      <c r="A16" s="229" t="s">
        <v>193</v>
      </c>
      <c r="B16" s="229" t="s">
        <v>202</v>
      </c>
      <c r="C16" s="229" t="s">
        <v>10</v>
      </c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9"/>
    </row>
    <row r="17" spans="1:22" ht="17.25" customHeight="1" x14ac:dyDescent="0.25">
      <c r="A17" s="229"/>
      <c r="B17" s="229" t="s">
        <v>5</v>
      </c>
      <c r="C17" s="229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9"/>
    </row>
    <row r="18" spans="1:22" ht="18" customHeight="1" x14ac:dyDescent="0.25">
      <c r="A18" s="229" t="s">
        <v>203</v>
      </c>
      <c r="B18" s="229" t="s">
        <v>204</v>
      </c>
      <c r="C18" s="229" t="s">
        <v>205</v>
      </c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9"/>
    </row>
    <row r="19" spans="1:22" ht="18.75" customHeight="1" x14ac:dyDescent="0.25">
      <c r="A19" s="229"/>
      <c r="B19" s="229" t="s">
        <v>190</v>
      </c>
      <c r="C19" s="229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9"/>
    </row>
    <row r="20" spans="1:22" ht="21" customHeight="1" x14ac:dyDescent="0.25">
      <c r="A20" s="229" t="s">
        <v>206</v>
      </c>
      <c r="B20" s="229" t="s">
        <v>207</v>
      </c>
      <c r="C20" s="229" t="s">
        <v>10</v>
      </c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9"/>
    </row>
    <row r="21" spans="1:22" s="226" customFormat="1" ht="21.75" customHeight="1" x14ac:dyDescent="0.15">
      <c r="A21" s="229" t="s">
        <v>208</v>
      </c>
      <c r="B21" s="229" t="s">
        <v>209</v>
      </c>
      <c r="C21" s="229" t="s">
        <v>10</v>
      </c>
      <c r="D21" s="228">
        <f>F21+E21</f>
        <v>59940.399999999994</v>
      </c>
      <c r="E21" s="228">
        <v>-149644.20000000001</v>
      </c>
      <c r="F21" s="228">
        <v>209584.6</v>
      </c>
      <c r="G21" s="228">
        <v>174364.1</v>
      </c>
      <c r="H21" s="228"/>
      <c r="I21" s="228">
        <v>174364.1</v>
      </c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9"/>
    </row>
    <row r="22" spans="1:22" ht="12.75" customHeight="1" x14ac:dyDescent="0.25">
      <c r="A22" s="229"/>
      <c r="B22" s="229" t="s">
        <v>5</v>
      </c>
      <c r="C22" s="229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9"/>
    </row>
    <row r="23" spans="1:22" ht="30.75" customHeight="1" x14ac:dyDescent="0.25">
      <c r="A23" s="229" t="s">
        <v>210</v>
      </c>
      <c r="B23" s="229" t="s">
        <v>211</v>
      </c>
      <c r="C23" s="229" t="s">
        <v>10</v>
      </c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9"/>
    </row>
    <row r="24" spans="1:22" ht="12.75" customHeight="1" x14ac:dyDescent="0.25">
      <c r="A24" s="229"/>
      <c r="B24" s="229" t="s">
        <v>5</v>
      </c>
      <c r="C24" s="229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9"/>
    </row>
    <row r="25" spans="1:22" ht="29.25" customHeight="1" x14ac:dyDescent="0.25">
      <c r="A25" s="229" t="s">
        <v>212</v>
      </c>
      <c r="B25" s="229" t="s">
        <v>213</v>
      </c>
      <c r="C25" s="229" t="s">
        <v>214</v>
      </c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9"/>
    </row>
    <row r="26" spans="1:22" s="226" customFormat="1" ht="28.5" customHeight="1" x14ac:dyDescent="0.15">
      <c r="A26" s="229" t="s">
        <v>215</v>
      </c>
      <c r="B26" s="229" t="s">
        <v>216</v>
      </c>
      <c r="C26" s="229" t="s">
        <v>10</v>
      </c>
      <c r="D26" s="228">
        <f>E26+F26</f>
        <v>241318.7</v>
      </c>
      <c r="E26" s="228">
        <v>10</v>
      </c>
      <c r="F26" s="228">
        <v>241308.7</v>
      </c>
      <c r="G26" s="228">
        <v>174364.1</v>
      </c>
      <c r="H26" s="228"/>
      <c r="I26" s="228">
        <v>174364.1</v>
      </c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</row>
    <row r="27" spans="1:22" ht="34.5" customHeight="1" x14ac:dyDescent="0.25">
      <c r="A27" s="234" t="s">
        <v>1</v>
      </c>
      <c r="B27" s="234" t="s">
        <v>191</v>
      </c>
      <c r="C27" s="234" t="s">
        <v>192</v>
      </c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9"/>
    </row>
    <row r="28" spans="1:22" ht="12.75" customHeight="1" x14ac:dyDescent="0.25">
      <c r="A28" s="229"/>
      <c r="B28" s="229" t="s">
        <v>5</v>
      </c>
      <c r="C28" s="229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9"/>
    </row>
    <row r="29" spans="1:22" ht="33" customHeight="1" x14ac:dyDescent="0.25">
      <c r="A29" s="229" t="s">
        <v>217</v>
      </c>
      <c r="B29" s="229" t="s">
        <v>218</v>
      </c>
      <c r="C29" s="229" t="s">
        <v>219</v>
      </c>
      <c r="D29" s="228">
        <v>138780.4</v>
      </c>
      <c r="E29" s="228">
        <v>138790.39999999999</v>
      </c>
      <c r="F29" s="228"/>
      <c r="G29" s="228">
        <v>149654.20000000001</v>
      </c>
      <c r="H29" s="228">
        <v>149654.20000000001</v>
      </c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9"/>
    </row>
    <row r="30" spans="1:22" ht="18" customHeight="1" x14ac:dyDescent="0.25">
      <c r="A30" s="229"/>
      <c r="B30" s="229" t="s">
        <v>190</v>
      </c>
      <c r="C30" s="229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9"/>
    </row>
    <row r="31" spans="1:22" ht="48.75" customHeight="1" x14ac:dyDescent="0.25">
      <c r="A31" s="229" t="s">
        <v>220</v>
      </c>
      <c r="B31" s="229" t="s">
        <v>221</v>
      </c>
      <c r="C31" s="229" t="s">
        <v>10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9"/>
    </row>
    <row r="32" spans="1:22" ht="26.25" customHeight="1" x14ac:dyDescent="0.25">
      <c r="A32" s="229" t="s">
        <v>222</v>
      </c>
      <c r="B32" s="229" t="s">
        <v>223</v>
      </c>
      <c r="C32" s="229" t="s">
        <v>10</v>
      </c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9"/>
    </row>
    <row r="33" spans="1:22" ht="27.75" customHeight="1" x14ac:dyDescent="0.25">
      <c r="A33" s="229" t="s">
        <v>224</v>
      </c>
      <c r="B33" s="229" t="s">
        <v>225</v>
      </c>
      <c r="C33" s="229" t="s">
        <v>226</v>
      </c>
      <c r="D33" s="228">
        <f>F33</f>
        <v>241303.8</v>
      </c>
      <c r="E33" s="228"/>
      <c r="F33" s="228">
        <f>F35+F36</f>
        <v>241303.8</v>
      </c>
      <c r="G33" s="228">
        <v>174364.1</v>
      </c>
      <c r="H33" s="228"/>
      <c r="I33" s="228">
        <v>174364.1</v>
      </c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</row>
    <row r="34" spans="1:22" ht="12.75" customHeight="1" x14ac:dyDescent="0.25">
      <c r="A34" s="229"/>
      <c r="B34" s="229" t="s">
        <v>190</v>
      </c>
      <c r="C34" s="229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9"/>
    </row>
    <row r="35" spans="1:22" ht="36.75" customHeight="1" x14ac:dyDescent="0.25">
      <c r="A35" s="229" t="s">
        <v>227</v>
      </c>
      <c r="B35" s="229" t="s">
        <v>228</v>
      </c>
      <c r="C35" s="229" t="s">
        <v>10</v>
      </c>
      <c r="D35" s="228">
        <f>F35</f>
        <v>102523.4</v>
      </c>
      <c r="E35" s="228"/>
      <c r="F35" s="228">
        <v>102523.4</v>
      </c>
      <c r="G35" s="228">
        <v>24709.9</v>
      </c>
      <c r="H35" s="228"/>
      <c r="I35" s="228">
        <v>24709.9</v>
      </c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9"/>
    </row>
    <row r="36" spans="1:22" ht="36.75" customHeight="1" x14ac:dyDescent="0.25">
      <c r="A36" s="229" t="s">
        <v>229</v>
      </c>
      <c r="B36" s="229" t="s">
        <v>230</v>
      </c>
      <c r="C36" s="229" t="s">
        <v>10</v>
      </c>
      <c r="D36" s="228">
        <f>F36</f>
        <v>138780.4</v>
      </c>
      <c r="E36" s="228"/>
      <c r="F36" s="228">
        <v>138780.4</v>
      </c>
      <c r="G36" s="228">
        <v>149654.20000000001</v>
      </c>
      <c r="H36" s="228"/>
      <c r="I36" s="228">
        <v>149654.20000000001</v>
      </c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9"/>
    </row>
    <row r="37" spans="1:22" s="227" customFormat="1" ht="47.25" customHeight="1" x14ac:dyDescent="0.25">
      <c r="A37" s="235">
        <v>8199</v>
      </c>
      <c r="B37" s="235" t="s">
        <v>635</v>
      </c>
      <c r="C37" s="235"/>
      <c r="D37" s="228">
        <f>E37+F37</f>
        <v>-181378.30000000002</v>
      </c>
      <c r="E37" s="228">
        <v>-149654.20000000001</v>
      </c>
      <c r="F37" s="228">
        <v>-31724.1</v>
      </c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35"/>
    </row>
  </sheetData>
  <mergeCells count="23">
    <mergeCell ref="B4:B6"/>
    <mergeCell ref="A4:A6"/>
    <mergeCell ref="A2:U2"/>
    <mergeCell ref="J4:L4"/>
    <mergeCell ref="P4:R4"/>
    <mergeCell ref="S4:U4"/>
    <mergeCell ref="J5:J6"/>
    <mergeCell ref="K5:L5"/>
    <mergeCell ref="P5:P6"/>
    <mergeCell ref="C4:C6"/>
    <mergeCell ref="D4:F4"/>
    <mergeCell ref="G4:I4"/>
    <mergeCell ref="D5:D6"/>
    <mergeCell ref="E5:F5"/>
    <mergeCell ref="G5:G6"/>
    <mergeCell ref="H5:I5"/>
    <mergeCell ref="V5:V6"/>
    <mergeCell ref="Q5:R5"/>
    <mergeCell ref="S5:S6"/>
    <mergeCell ref="T5:U5"/>
    <mergeCell ref="M4:O4"/>
    <mergeCell ref="M5:M6"/>
    <mergeCell ref="N5:O5"/>
  </mergeCells>
  <pageMargins left="0.7" right="0.7" top="0.75" bottom="0.75" header="0.3" footer="0.3"/>
  <pageSetup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8"/>
  <sheetViews>
    <sheetView zoomScaleNormal="100" workbookViewId="0">
      <selection activeCell="A10" sqref="A1:IV65536"/>
    </sheetView>
  </sheetViews>
  <sheetFormatPr defaultRowHeight="10.5" x14ac:dyDescent="0.15"/>
  <cols>
    <col min="1" max="1" width="6.83203125" style="98" customWidth="1"/>
    <col min="2" max="2" width="7.1640625" style="98" customWidth="1"/>
    <col min="3" max="3" width="6.83203125" style="98" customWidth="1"/>
    <col min="4" max="4" width="5.6640625" style="99" customWidth="1"/>
    <col min="5" max="5" width="50" style="100" customWidth="1"/>
    <col min="6" max="6" width="8.6640625" style="99" customWidth="1"/>
    <col min="7" max="7" width="15.83203125" style="99" customWidth="1"/>
    <col min="8" max="9" width="12" style="99" customWidth="1"/>
    <col min="10" max="10" width="14.33203125" style="99" customWidth="1"/>
    <col min="11" max="12" width="12.1640625" style="99" customWidth="1"/>
    <col min="13" max="13" width="12.1640625" style="69" customWidth="1"/>
    <col min="14" max="14" width="13.33203125" style="69" customWidth="1"/>
    <col min="15" max="15" width="12.33203125" style="69" customWidth="1"/>
    <col min="16" max="18" width="10.6640625" style="69" customWidth="1"/>
    <col min="19" max="19" width="12.33203125" style="69" customWidth="1"/>
    <col min="20" max="21" width="13" style="69" customWidth="1"/>
    <col min="22" max="22" width="14.33203125" style="69" customWidth="1"/>
    <col min="23" max="23" width="13" style="69" customWidth="1"/>
    <col min="24" max="24" width="14.83203125" style="69" customWidth="1"/>
    <col min="25" max="25" width="25.83203125" style="54" customWidth="1"/>
    <col min="26" max="16384" width="9.33203125" style="54"/>
  </cols>
  <sheetData>
    <row r="1" spans="1:25" ht="17.25" customHeight="1" x14ac:dyDescent="0.15"/>
    <row r="2" spans="1:25" ht="41.25" customHeight="1" x14ac:dyDescent="0.15">
      <c r="A2" s="264" t="s">
        <v>242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</row>
    <row r="3" spans="1:25" ht="21" customHeight="1" thickBot="1" x14ac:dyDescent="0.2">
      <c r="A3" s="101"/>
      <c r="B3" s="101"/>
      <c r="C3" s="101"/>
      <c r="D3" s="102"/>
      <c r="E3" s="103"/>
      <c r="F3" s="102"/>
      <c r="G3" s="102"/>
      <c r="H3" s="102"/>
      <c r="I3" s="102"/>
      <c r="J3" s="102"/>
      <c r="K3" s="102"/>
      <c r="L3" s="102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Y3" s="104" t="s">
        <v>0</v>
      </c>
    </row>
    <row r="4" spans="1:25" ht="34.5" customHeight="1" x14ac:dyDescent="0.15">
      <c r="A4" s="267" t="s">
        <v>1</v>
      </c>
      <c r="B4" s="269" t="s">
        <v>183</v>
      </c>
      <c r="C4" s="269" t="s">
        <v>184</v>
      </c>
      <c r="D4" s="269" t="s">
        <v>185</v>
      </c>
      <c r="E4" s="265" t="s">
        <v>231</v>
      </c>
      <c r="F4" s="261" t="s">
        <v>3</v>
      </c>
      <c r="G4" s="248" t="s">
        <v>236</v>
      </c>
      <c r="H4" s="248"/>
      <c r="I4" s="248"/>
      <c r="J4" s="248" t="s">
        <v>237</v>
      </c>
      <c r="K4" s="248"/>
      <c r="L4" s="248"/>
      <c r="M4" s="248" t="s">
        <v>233</v>
      </c>
      <c r="N4" s="248"/>
      <c r="O4" s="248"/>
      <c r="P4" s="265" t="s">
        <v>238</v>
      </c>
      <c r="Q4" s="265"/>
      <c r="R4" s="265"/>
      <c r="S4" s="248" t="s">
        <v>234</v>
      </c>
      <c r="T4" s="248"/>
      <c r="U4" s="248"/>
      <c r="V4" s="248" t="s">
        <v>239</v>
      </c>
      <c r="W4" s="248"/>
      <c r="X4" s="248"/>
      <c r="Y4" s="105" t="s">
        <v>232</v>
      </c>
    </row>
    <row r="5" spans="1:25" ht="18.75" customHeight="1" x14ac:dyDescent="0.15">
      <c r="A5" s="268"/>
      <c r="B5" s="270"/>
      <c r="C5" s="270"/>
      <c r="D5" s="270"/>
      <c r="E5" s="266"/>
      <c r="F5" s="262"/>
      <c r="G5" s="250" t="s">
        <v>4</v>
      </c>
      <c r="H5" s="250" t="s">
        <v>5</v>
      </c>
      <c r="I5" s="250"/>
      <c r="J5" s="250" t="s">
        <v>4</v>
      </c>
      <c r="K5" s="250" t="s">
        <v>5</v>
      </c>
      <c r="L5" s="250"/>
      <c r="M5" s="250" t="s">
        <v>4</v>
      </c>
      <c r="N5" s="250" t="s">
        <v>5</v>
      </c>
      <c r="O5" s="250"/>
      <c r="P5" s="250" t="s">
        <v>4</v>
      </c>
      <c r="Q5" s="250" t="s">
        <v>5</v>
      </c>
      <c r="R5" s="250"/>
      <c r="S5" s="250" t="s">
        <v>4</v>
      </c>
      <c r="T5" s="250" t="s">
        <v>5</v>
      </c>
      <c r="U5" s="250"/>
      <c r="V5" s="250" t="s">
        <v>4</v>
      </c>
      <c r="W5" s="250" t="s">
        <v>5</v>
      </c>
      <c r="X5" s="250"/>
      <c r="Y5" s="274" t="s">
        <v>240</v>
      </c>
    </row>
    <row r="6" spans="1:25" ht="33.75" customHeight="1" x14ac:dyDescent="0.15">
      <c r="A6" s="268"/>
      <c r="B6" s="270"/>
      <c r="C6" s="270"/>
      <c r="D6" s="270"/>
      <c r="E6" s="266"/>
      <c r="F6" s="263"/>
      <c r="G6" s="250"/>
      <c r="H6" s="70" t="s">
        <v>6</v>
      </c>
      <c r="I6" s="70" t="s">
        <v>7</v>
      </c>
      <c r="J6" s="250"/>
      <c r="K6" s="70" t="s">
        <v>6</v>
      </c>
      <c r="L6" s="70" t="s">
        <v>7</v>
      </c>
      <c r="M6" s="250"/>
      <c r="N6" s="70" t="s">
        <v>6</v>
      </c>
      <c r="O6" s="70" t="s">
        <v>7</v>
      </c>
      <c r="P6" s="250"/>
      <c r="Q6" s="70" t="s">
        <v>6</v>
      </c>
      <c r="R6" s="70" t="s">
        <v>7</v>
      </c>
      <c r="S6" s="250"/>
      <c r="T6" s="70" t="s">
        <v>6</v>
      </c>
      <c r="U6" s="70" t="s">
        <v>7</v>
      </c>
      <c r="V6" s="250"/>
      <c r="W6" s="70" t="s">
        <v>6</v>
      </c>
      <c r="X6" s="70" t="s">
        <v>7</v>
      </c>
      <c r="Y6" s="274"/>
    </row>
    <row r="7" spans="1:25" ht="12.75" customHeight="1" x14ac:dyDescent="0.15">
      <c r="A7" s="106">
        <v>1</v>
      </c>
      <c r="B7" s="81">
        <v>2</v>
      </c>
      <c r="C7" s="81">
        <v>3</v>
      </c>
      <c r="D7" s="81">
        <v>4</v>
      </c>
      <c r="E7" s="81">
        <v>5</v>
      </c>
      <c r="F7" s="81">
        <v>6</v>
      </c>
      <c r="G7" s="81">
        <v>7</v>
      </c>
      <c r="H7" s="81">
        <v>8</v>
      </c>
      <c r="I7" s="81">
        <v>9</v>
      </c>
      <c r="J7" s="81">
        <v>10</v>
      </c>
      <c r="K7" s="81">
        <v>11</v>
      </c>
      <c r="L7" s="81">
        <v>12</v>
      </c>
      <c r="M7" s="81">
        <v>13</v>
      </c>
      <c r="N7" s="81">
        <v>14</v>
      </c>
      <c r="O7" s="81">
        <v>15</v>
      </c>
      <c r="P7" s="81">
        <v>16</v>
      </c>
      <c r="Q7" s="81">
        <v>17</v>
      </c>
      <c r="R7" s="81">
        <v>18</v>
      </c>
      <c r="S7" s="81">
        <v>19</v>
      </c>
      <c r="T7" s="81">
        <v>20</v>
      </c>
      <c r="U7" s="81">
        <v>21</v>
      </c>
      <c r="V7" s="81">
        <v>22</v>
      </c>
      <c r="W7" s="81">
        <v>23</v>
      </c>
      <c r="X7" s="81">
        <v>24</v>
      </c>
      <c r="Y7" s="107">
        <v>22</v>
      </c>
    </row>
    <row r="8" spans="1:25" s="113" customFormat="1" ht="21" customHeight="1" x14ac:dyDescent="0.15">
      <c r="A8" s="108" t="s">
        <v>10</v>
      </c>
      <c r="B8" s="109" t="s">
        <v>10</v>
      </c>
      <c r="C8" s="71" t="s">
        <v>10</v>
      </c>
      <c r="D8" s="71" t="s">
        <v>10</v>
      </c>
      <c r="E8" s="110" t="s">
        <v>186</v>
      </c>
      <c r="F8" s="111"/>
      <c r="G8" s="82">
        <f>H8+I8-H498</f>
        <v>1236065.3999999999</v>
      </c>
      <c r="H8" s="82">
        <f>H9+H109+H133+H141+H192+H234+H309+H325+H411+H463+H498</f>
        <v>883004</v>
      </c>
      <c r="I8" s="82">
        <f>I9+I109+I133+I141+I192+I234+I309+I325+I411+I463+I498</f>
        <v>369061.4</v>
      </c>
      <c r="J8" s="82">
        <f>K8+L8</f>
        <v>1220801.1000000001</v>
      </c>
      <c r="K8" s="82">
        <f>K9+K109+K133+K141+K192+K234+K309+K325+K411+K463+K498</f>
        <v>1046437.0000000001</v>
      </c>
      <c r="L8" s="82">
        <f>L9+L109+L133+L141+L192+L234+L309+L325+L411+L463+L498</f>
        <v>174364.1</v>
      </c>
      <c r="M8" s="82">
        <f>N8+O8</f>
        <v>1477027.4000000001</v>
      </c>
      <c r="N8" s="82">
        <f>N9+N109+N133+N141+N192+N234+N309+N325+N411+N463+N498</f>
        <v>1143627.4000000001</v>
      </c>
      <c r="O8" s="82">
        <f>O9+O109+O133+O141+O192+O234+O309+O325+O411+O463+O498</f>
        <v>333400</v>
      </c>
      <c r="P8" s="82">
        <f>Q8+R8</f>
        <v>256226.30000000002</v>
      </c>
      <c r="Q8" s="82">
        <f>N8-K8</f>
        <v>97190.400000000023</v>
      </c>
      <c r="R8" s="82">
        <f>O8-L8</f>
        <v>159035.9</v>
      </c>
      <c r="S8" s="82">
        <f>T8+U8</f>
        <v>1444396.4000000001</v>
      </c>
      <c r="T8" s="82">
        <f>T9+T109+T133+T141+T192+T234+T309+T325+T411+T463+T498</f>
        <v>1251696.4000000001</v>
      </c>
      <c r="U8" s="82">
        <f>U9+U109+U133+U141+U192+U234+U309+U325+U411+U463+U498</f>
        <v>192700</v>
      </c>
      <c r="V8" s="82">
        <f>W8+X8</f>
        <v>1717192.996</v>
      </c>
      <c r="W8" s="82">
        <f>W9+W109+W133+W141+W192+W234+W309+W325+W411+W463+W498</f>
        <v>1354342.996</v>
      </c>
      <c r="X8" s="82">
        <f>X9+X109+X133+X141+X192+X234+X309+X325+X411+X463+X498</f>
        <v>362850</v>
      </c>
      <c r="Y8" s="112"/>
    </row>
    <row r="9" spans="1:25" s="114" customFormat="1" ht="30.75" customHeight="1" x14ac:dyDescent="0.15">
      <c r="A9" s="108" t="s">
        <v>187</v>
      </c>
      <c r="B9" s="109" t="s">
        <v>188</v>
      </c>
      <c r="C9" s="71" t="s">
        <v>189</v>
      </c>
      <c r="D9" s="71" t="s">
        <v>189</v>
      </c>
      <c r="E9" s="110" t="s">
        <v>245</v>
      </c>
      <c r="F9" s="111"/>
      <c r="G9" s="82">
        <f>H9+I9</f>
        <v>334101.40000000002</v>
      </c>
      <c r="H9" s="82">
        <f>H11+H55+H77+H87</f>
        <v>250305.70000000004</v>
      </c>
      <c r="I9" s="82">
        <f>I11+I55+I77+I87</f>
        <v>83795.7</v>
      </c>
      <c r="J9" s="82">
        <f t="shared" ref="J9:J69" si="0">K9+L9</f>
        <v>309906</v>
      </c>
      <c r="K9" s="82">
        <f>K11+K55+K77+K87</f>
        <v>279206</v>
      </c>
      <c r="L9" s="82">
        <f>L11+L55+L77+L87</f>
        <v>30700</v>
      </c>
      <c r="M9" s="82">
        <f>N9+O9</f>
        <v>359900</v>
      </c>
      <c r="N9" s="82">
        <f>N11+N55+N77+N87</f>
        <v>299500</v>
      </c>
      <c r="O9" s="82">
        <f>O11+O55+O77+O87</f>
        <v>60400</v>
      </c>
      <c r="P9" s="82">
        <f>P11+P55+P77+P86</f>
        <v>15474</v>
      </c>
      <c r="Q9" s="82">
        <f>N9-K9</f>
        <v>20294</v>
      </c>
      <c r="R9" s="82">
        <f>O9-L9</f>
        <v>29700</v>
      </c>
      <c r="S9" s="82">
        <f t="shared" ref="S9:X9" si="1">S11+S55+S77+S87</f>
        <v>376043</v>
      </c>
      <c r="T9" s="82">
        <f t="shared" si="1"/>
        <v>307543</v>
      </c>
      <c r="U9" s="82">
        <f>U11+U55+U77+U87</f>
        <v>68500</v>
      </c>
      <c r="V9" s="82">
        <f t="shared" si="1"/>
        <v>435388.39600000001</v>
      </c>
      <c r="W9" s="82">
        <f t="shared" si="1"/>
        <v>368788.39600000001</v>
      </c>
      <c r="X9" s="82">
        <f t="shared" si="1"/>
        <v>66600</v>
      </c>
      <c r="Y9" s="112"/>
    </row>
    <row r="10" spans="1:25" s="114" customFormat="1" x14ac:dyDescent="0.15">
      <c r="A10" s="115"/>
      <c r="B10" s="116"/>
      <c r="C10" s="117"/>
      <c r="D10" s="118"/>
      <c r="E10" s="119" t="s">
        <v>5</v>
      </c>
      <c r="F10" s="118"/>
      <c r="G10" s="90"/>
      <c r="H10" s="90"/>
      <c r="I10" s="90"/>
      <c r="J10" s="82"/>
      <c r="K10" s="90"/>
      <c r="L10" s="90"/>
      <c r="M10" s="83"/>
      <c r="N10" s="83"/>
      <c r="O10" s="83"/>
      <c r="P10" s="83"/>
      <c r="Q10" s="120"/>
      <c r="R10" s="120"/>
      <c r="S10" s="83"/>
      <c r="T10" s="83"/>
      <c r="U10" s="83"/>
      <c r="V10" s="83"/>
      <c r="W10" s="83"/>
      <c r="X10" s="83"/>
      <c r="Y10" s="121"/>
    </row>
    <row r="11" spans="1:25" s="114" customFormat="1" ht="42" x14ac:dyDescent="0.15">
      <c r="A11" s="108" t="s">
        <v>246</v>
      </c>
      <c r="B11" s="109" t="s">
        <v>188</v>
      </c>
      <c r="C11" s="71" t="s">
        <v>247</v>
      </c>
      <c r="D11" s="71" t="s">
        <v>189</v>
      </c>
      <c r="E11" s="122" t="s">
        <v>248</v>
      </c>
      <c r="F11" s="123"/>
      <c r="G11" s="84">
        <f>G13</f>
        <v>232910.10000000003</v>
      </c>
      <c r="H11" s="84">
        <f t="shared" ref="H11:X11" si="2">H13</f>
        <v>228949.90000000002</v>
      </c>
      <c r="I11" s="84">
        <f t="shared" si="2"/>
        <v>3960.2</v>
      </c>
      <c r="J11" s="82">
        <f t="shared" si="0"/>
        <v>263125</v>
      </c>
      <c r="K11" s="84">
        <f t="shared" si="2"/>
        <v>260225</v>
      </c>
      <c r="L11" s="84">
        <f t="shared" si="2"/>
        <v>2900</v>
      </c>
      <c r="M11" s="84">
        <f t="shared" si="2"/>
        <v>278490</v>
      </c>
      <c r="N11" s="84">
        <f t="shared" si="2"/>
        <v>278010</v>
      </c>
      <c r="O11" s="84">
        <f t="shared" si="2"/>
        <v>2900</v>
      </c>
      <c r="P11" s="84">
        <f t="shared" si="2"/>
        <v>17215</v>
      </c>
      <c r="Q11" s="82">
        <f t="shared" ref="Q11:R70" si="3">N11-K11</f>
        <v>17785</v>
      </c>
      <c r="R11" s="82">
        <f t="shared" si="3"/>
        <v>0</v>
      </c>
      <c r="S11" s="84">
        <f t="shared" si="2"/>
        <v>288277</v>
      </c>
      <c r="T11" s="84">
        <f t="shared" si="2"/>
        <v>286277</v>
      </c>
      <c r="U11" s="84">
        <f t="shared" si="2"/>
        <v>2000</v>
      </c>
      <c r="V11" s="84">
        <f t="shared" si="2"/>
        <v>352398.39600000001</v>
      </c>
      <c r="W11" s="84">
        <f t="shared" si="2"/>
        <v>348298.39600000001</v>
      </c>
      <c r="X11" s="84">
        <f t="shared" si="2"/>
        <v>4100</v>
      </c>
      <c r="Y11" s="112"/>
    </row>
    <row r="12" spans="1:25" s="114" customFormat="1" x14ac:dyDescent="0.15">
      <c r="A12" s="115"/>
      <c r="B12" s="116"/>
      <c r="C12" s="117"/>
      <c r="D12" s="118"/>
      <c r="E12" s="119" t="s">
        <v>190</v>
      </c>
      <c r="F12" s="118"/>
      <c r="G12" s="90"/>
      <c r="H12" s="90"/>
      <c r="I12" s="90"/>
      <c r="J12" s="82"/>
      <c r="K12" s="90"/>
      <c r="L12" s="90"/>
      <c r="M12" s="83"/>
      <c r="N12" s="83"/>
      <c r="O12" s="83"/>
      <c r="P12" s="83"/>
      <c r="Q12" s="120"/>
      <c r="R12" s="120"/>
      <c r="S12" s="83"/>
      <c r="T12" s="83"/>
      <c r="U12" s="83"/>
      <c r="V12" s="83"/>
      <c r="W12" s="83"/>
      <c r="X12" s="83"/>
      <c r="Y12" s="121"/>
    </row>
    <row r="13" spans="1:25" ht="21" x14ac:dyDescent="0.15">
      <c r="A13" s="124" t="s">
        <v>249</v>
      </c>
      <c r="B13" s="125" t="s">
        <v>188</v>
      </c>
      <c r="C13" s="126" t="s">
        <v>247</v>
      </c>
      <c r="D13" s="126" t="s">
        <v>247</v>
      </c>
      <c r="E13" s="127" t="s">
        <v>250</v>
      </c>
      <c r="F13" s="128"/>
      <c r="G13" s="85">
        <f>G15</f>
        <v>232910.10000000003</v>
      </c>
      <c r="H13" s="85">
        <f t="shared" ref="H13:X13" si="4">H15</f>
        <v>228949.90000000002</v>
      </c>
      <c r="I13" s="85">
        <f t="shared" si="4"/>
        <v>3960.2</v>
      </c>
      <c r="J13" s="82">
        <f t="shared" si="0"/>
        <v>263125</v>
      </c>
      <c r="K13" s="85">
        <f t="shared" si="4"/>
        <v>260225</v>
      </c>
      <c r="L13" s="85">
        <f t="shared" si="4"/>
        <v>2900</v>
      </c>
      <c r="M13" s="85">
        <f t="shared" si="4"/>
        <v>278490</v>
      </c>
      <c r="N13" s="85">
        <f t="shared" si="4"/>
        <v>278010</v>
      </c>
      <c r="O13" s="85">
        <f t="shared" si="4"/>
        <v>2900</v>
      </c>
      <c r="P13" s="85">
        <f t="shared" si="4"/>
        <v>17215</v>
      </c>
      <c r="Q13" s="82">
        <f t="shared" si="3"/>
        <v>17785</v>
      </c>
      <c r="R13" s="82">
        <f t="shared" si="3"/>
        <v>0</v>
      </c>
      <c r="S13" s="85">
        <f t="shared" si="4"/>
        <v>288277</v>
      </c>
      <c r="T13" s="85">
        <f t="shared" si="4"/>
        <v>286277</v>
      </c>
      <c r="U13" s="85">
        <f t="shared" si="4"/>
        <v>2000</v>
      </c>
      <c r="V13" s="85">
        <f t="shared" si="4"/>
        <v>352398.39600000001</v>
      </c>
      <c r="W13" s="85">
        <f t="shared" si="4"/>
        <v>348298.39600000001</v>
      </c>
      <c r="X13" s="85">
        <f t="shared" si="4"/>
        <v>4100</v>
      </c>
      <c r="Y13" s="129"/>
    </row>
    <row r="14" spans="1:25" x14ac:dyDescent="0.15">
      <c r="A14" s="115"/>
      <c r="B14" s="116"/>
      <c r="C14" s="117"/>
      <c r="D14" s="118"/>
      <c r="E14" s="119" t="s">
        <v>5</v>
      </c>
      <c r="F14" s="118"/>
      <c r="G14" s="90"/>
      <c r="H14" s="90"/>
      <c r="I14" s="90"/>
      <c r="J14" s="82"/>
      <c r="K14" s="90"/>
      <c r="L14" s="90"/>
      <c r="M14" s="83"/>
      <c r="N14" s="83"/>
      <c r="O14" s="83"/>
      <c r="P14" s="83"/>
      <c r="Q14" s="120">
        <f t="shared" si="3"/>
        <v>0</v>
      </c>
      <c r="R14" s="120">
        <f t="shared" si="3"/>
        <v>0</v>
      </c>
      <c r="S14" s="83"/>
      <c r="T14" s="83"/>
      <c r="U14" s="83"/>
      <c r="V14" s="83"/>
      <c r="W14" s="83"/>
      <c r="X14" s="83"/>
      <c r="Y14" s="121"/>
    </row>
    <row r="15" spans="1:25" ht="13.5" customHeight="1" x14ac:dyDescent="0.15">
      <c r="A15" s="130"/>
      <c r="B15" s="109"/>
      <c r="C15" s="131"/>
      <c r="D15" s="132"/>
      <c r="E15" s="122" t="s">
        <v>251</v>
      </c>
      <c r="F15" s="133"/>
      <c r="G15" s="86">
        <f>H15+I15</f>
        <v>232910.10000000003</v>
      </c>
      <c r="H15" s="86">
        <f>SUM(H16:H46)</f>
        <v>228949.90000000002</v>
      </c>
      <c r="I15" s="86">
        <f t="shared" ref="I15:X15" si="5">SUM(I16:I50)</f>
        <v>3960.2</v>
      </c>
      <c r="J15" s="82">
        <f t="shared" si="0"/>
        <v>263125</v>
      </c>
      <c r="K15" s="86">
        <f>SUM(K16:K50)</f>
        <v>260225</v>
      </c>
      <c r="L15" s="86">
        <f t="shared" si="5"/>
        <v>2900</v>
      </c>
      <c r="M15" s="86">
        <f t="shared" si="5"/>
        <v>278490</v>
      </c>
      <c r="N15" s="86">
        <f>SUM(N16:N50)</f>
        <v>278010</v>
      </c>
      <c r="O15" s="86">
        <f t="shared" si="5"/>
        <v>2900</v>
      </c>
      <c r="P15" s="86">
        <f t="shared" si="5"/>
        <v>17215</v>
      </c>
      <c r="Q15" s="82">
        <f t="shared" si="3"/>
        <v>17785</v>
      </c>
      <c r="R15" s="82">
        <f t="shared" si="3"/>
        <v>0</v>
      </c>
      <c r="S15" s="86">
        <f t="shared" si="5"/>
        <v>288277</v>
      </c>
      <c r="T15" s="86">
        <f t="shared" si="5"/>
        <v>286277</v>
      </c>
      <c r="U15" s="86">
        <f t="shared" si="5"/>
        <v>2000</v>
      </c>
      <c r="V15" s="86">
        <f t="shared" si="5"/>
        <v>352398.39600000001</v>
      </c>
      <c r="W15" s="86">
        <f t="shared" si="5"/>
        <v>348298.39600000001</v>
      </c>
      <c r="X15" s="86">
        <f t="shared" si="5"/>
        <v>4100</v>
      </c>
      <c r="Y15" s="112"/>
    </row>
    <row r="16" spans="1:25" ht="11.25" x14ac:dyDescent="0.15">
      <c r="A16" s="115"/>
      <c r="B16" s="116"/>
      <c r="C16" s="117"/>
      <c r="D16" s="118"/>
      <c r="E16" s="119" t="s">
        <v>252</v>
      </c>
      <c r="F16" s="134" t="s">
        <v>253</v>
      </c>
      <c r="G16" s="135">
        <f t="shared" ref="G16:G22" si="6">H16+I16</f>
        <v>187386</v>
      </c>
      <c r="H16" s="135">
        <v>187386</v>
      </c>
      <c r="I16" s="135">
        <v>0</v>
      </c>
      <c r="J16" s="82">
        <f t="shared" si="0"/>
        <v>205100</v>
      </c>
      <c r="K16" s="89">
        <v>205100</v>
      </c>
      <c r="L16" s="136">
        <v>0</v>
      </c>
      <c r="M16" s="83">
        <f t="shared" ref="M16:M22" si="7">N16+O16</f>
        <v>215450</v>
      </c>
      <c r="N16" s="83">
        <v>215450</v>
      </c>
      <c r="O16" s="83"/>
      <c r="P16" s="137">
        <f t="shared" ref="P16:P22" si="8">M16-J16</f>
        <v>10350</v>
      </c>
      <c r="Q16" s="120">
        <f t="shared" si="3"/>
        <v>10350</v>
      </c>
      <c r="R16" s="120">
        <f t="shared" si="3"/>
        <v>0</v>
      </c>
      <c r="S16" s="83">
        <f t="shared" ref="S16:S22" si="9">T16+U16</f>
        <v>222395</v>
      </c>
      <c r="T16" s="83">
        <v>222395</v>
      </c>
      <c r="U16" s="83"/>
      <c r="V16" s="83">
        <f t="shared" ref="V16:V22" si="10">W16+X16</f>
        <v>260400</v>
      </c>
      <c r="W16" s="83">
        <v>260400</v>
      </c>
      <c r="X16" s="83"/>
      <c r="Y16" s="121"/>
    </row>
    <row r="17" spans="1:25" s="138" customFormat="1" ht="21" x14ac:dyDescent="0.15">
      <c r="A17" s="115"/>
      <c r="B17" s="116"/>
      <c r="C17" s="117"/>
      <c r="D17" s="118"/>
      <c r="E17" s="119" t="s">
        <v>254</v>
      </c>
      <c r="F17" s="134" t="s">
        <v>255</v>
      </c>
      <c r="G17" s="135">
        <f t="shared" si="6"/>
        <v>23930</v>
      </c>
      <c r="H17" s="135">
        <v>23930</v>
      </c>
      <c r="I17" s="135">
        <v>0</v>
      </c>
      <c r="J17" s="82">
        <f t="shared" si="0"/>
        <v>28850</v>
      </c>
      <c r="K17" s="89">
        <v>28850</v>
      </c>
      <c r="L17" s="136">
        <v>0</v>
      </c>
      <c r="M17" s="83">
        <f t="shared" si="7"/>
        <v>31550</v>
      </c>
      <c r="N17" s="83">
        <v>31550</v>
      </c>
      <c r="O17" s="83"/>
      <c r="P17" s="137">
        <f t="shared" si="8"/>
        <v>2700</v>
      </c>
      <c r="Q17" s="120">
        <f t="shared" si="3"/>
        <v>2700</v>
      </c>
      <c r="R17" s="120">
        <f t="shared" si="3"/>
        <v>0</v>
      </c>
      <c r="S17" s="83">
        <f t="shared" si="9"/>
        <v>32850</v>
      </c>
      <c r="T17" s="83">
        <v>32850</v>
      </c>
      <c r="U17" s="83"/>
      <c r="V17" s="83">
        <f t="shared" si="10"/>
        <v>45900</v>
      </c>
      <c r="W17" s="83">
        <v>45900</v>
      </c>
      <c r="X17" s="83"/>
      <c r="Y17" s="112"/>
    </row>
    <row r="18" spans="1:25" s="138" customFormat="1" ht="21" x14ac:dyDescent="0.15">
      <c r="A18" s="115"/>
      <c r="B18" s="116"/>
      <c r="C18" s="117"/>
      <c r="D18" s="118"/>
      <c r="E18" s="139" t="s">
        <v>256</v>
      </c>
      <c r="F18" s="140">
        <v>4211</v>
      </c>
      <c r="G18" s="135">
        <f t="shared" si="6"/>
        <v>0</v>
      </c>
      <c r="H18" s="135"/>
      <c r="I18" s="135">
        <v>0</v>
      </c>
      <c r="J18" s="82"/>
      <c r="K18" s="89">
        <v>0</v>
      </c>
      <c r="L18" s="136">
        <v>0</v>
      </c>
      <c r="M18" s="83">
        <f t="shared" si="7"/>
        <v>0</v>
      </c>
      <c r="N18" s="83">
        <f>K18*4%+K18</f>
        <v>0</v>
      </c>
      <c r="O18" s="83"/>
      <c r="P18" s="137">
        <f t="shared" si="8"/>
        <v>0</v>
      </c>
      <c r="Q18" s="120">
        <f t="shared" si="3"/>
        <v>0</v>
      </c>
      <c r="R18" s="120">
        <f t="shared" si="3"/>
        <v>0</v>
      </c>
      <c r="S18" s="83">
        <f t="shared" si="9"/>
        <v>0</v>
      </c>
      <c r="T18" s="83">
        <f t="shared" ref="T18:T41" si="11">N18*4%+N18</f>
        <v>0</v>
      </c>
      <c r="U18" s="83"/>
      <c r="V18" s="83">
        <f t="shared" si="10"/>
        <v>0</v>
      </c>
      <c r="W18" s="83">
        <f>T18*4%+T18</f>
        <v>0</v>
      </c>
      <c r="X18" s="83"/>
      <c r="Y18" s="112"/>
    </row>
    <row r="19" spans="1:25" s="138" customFormat="1" ht="11.25" x14ac:dyDescent="0.15">
      <c r="A19" s="115"/>
      <c r="B19" s="116"/>
      <c r="C19" s="117"/>
      <c r="D19" s="118"/>
      <c r="E19" s="119" t="s">
        <v>257</v>
      </c>
      <c r="F19" s="81" t="s">
        <v>258</v>
      </c>
      <c r="G19" s="135">
        <f t="shared" si="6"/>
        <v>5648.5</v>
      </c>
      <c r="H19" s="135">
        <v>5648.5</v>
      </c>
      <c r="I19" s="135">
        <v>0</v>
      </c>
      <c r="J19" s="82">
        <f t="shared" si="0"/>
        <v>6900</v>
      </c>
      <c r="K19" s="89">
        <v>6900</v>
      </c>
      <c r="L19" s="136">
        <v>0</v>
      </c>
      <c r="M19" s="83">
        <f t="shared" si="7"/>
        <v>8100</v>
      </c>
      <c r="N19" s="83">
        <v>8100</v>
      </c>
      <c r="O19" s="83"/>
      <c r="P19" s="137">
        <f t="shared" si="8"/>
        <v>1200</v>
      </c>
      <c r="Q19" s="120">
        <f t="shared" si="3"/>
        <v>1200</v>
      </c>
      <c r="R19" s="120">
        <f t="shared" si="3"/>
        <v>0</v>
      </c>
      <c r="S19" s="83">
        <f t="shared" si="9"/>
        <v>8424</v>
      </c>
      <c r="T19" s="83">
        <f t="shared" si="11"/>
        <v>8424</v>
      </c>
      <c r="U19" s="83"/>
      <c r="V19" s="83">
        <f t="shared" si="10"/>
        <v>11900</v>
      </c>
      <c r="W19" s="83">
        <v>11900</v>
      </c>
      <c r="X19" s="83"/>
      <c r="Y19" s="121"/>
    </row>
    <row r="20" spans="1:25" s="138" customFormat="1" ht="11.25" x14ac:dyDescent="0.15">
      <c r="A20" s="115"/>
      <c r="B20" s="116"/>
      <c r="C20" s="117"/>
      <c r="D20" s="118"/>
      <c r="E20" s="119" t="s">
        <v>259</v>
      </c>
      <c r="F20" s="81" t="s">
        <v>260</v>
      </c>
      <c r="G20" s="135">
        <f t="shared" si="6"/>
        <v>148.19999999999999</v>
      </c>
      <c r="H20" s="135">
        <v>148.19999999999999</v>
      </c>
      <c r="I20" s="135">
        <v>0</v>
      </c>
      <c r="J20" s="82">
        <f t="shared" si="0"/>
        <v>170</v>
      </c>
      <c r="K20" s="89">
        <v>170</v>
      </c>
      <c r="L20" s="136">
        <v>0</v>
      </c>
      <c r="M20" s="83">
        <f t="shared" si="7"/>
        <v>170</v>
      </c>
      <c r="N20" s="83">
        <v>170</v>
      </c>
      <c r="O20" s="83"/>
      <c r="P20" s="137">
        <f t="shared" si="8"/>
        <v>0</v>
      </c>
      <c r="Q20" s="120">
        <f t="shared" si="3"/>
        <v>0</v>
      </c>
      <c r="R20" s="120">
        <f t="shared" si="3"/>
        <v>0</v>
      </c>
      <c r="S20" s="83">
        <f t="shared" si="9"/>
        <v>170</v>
      </c>
      <c r="T20" s="83">
        <v>170</v>
      </c>
      <c r="U20" s="83"/>
      <c r="V20" s="83">
        <f t="shared" si="10"/>
        <v>170</v>
      </c>
      <c r="W20" s="83">
        <v>170</v>
      </c>
      <c r="X20" s="83"/>
      <c r="Y20" s="121"/>
    </row>
    <row r="21" spans="1:25" s="138" customFormat="1" ht="11.25" x14ac:dyDescent="0.15">
      <c r="A21" s="115"/>
      <c r="B21" s="116"/>
      <c r="C21" s="117"/>
      <c r="D21" s="118"/>
      <c r="E21" s="119" t="s">
        <v>261</v>
      </c>
      <c r="F21" s="81" t="s">
        <v>262</v>
      </c>
      <c r="G21" s="135">
        <f t="shared" si="6"/>
        <v>1394.7</v>
      </c>
      <c r="H21" s="135">
        <v>1394.7</v>
      </c>
      <c r="I21" s="135">
        <v>0</v>
      </c>
      <c r="J21" s="82">
        <f t="shared" si="0"/>
        <v>1600</v>
      </c>
      <c r="K21" s="89">
        <v>1600</v>
      </c>
      <c r="L21" s="136">
        <v>0</v>
      </c>
      <c r="M21" s="83">
        <f t="shared" si="7"/>
        <v>1950</v>
      </c>
      <c r="N21" s="83">
        <v>1950</v>
      </c>
      <c r="O21" s="83"/>
      <c r="P21" s="137">
        <f t="shared" si="8"/>
        <v>350</v>
      </c>
      <c r="Q21" s="120">
        <f t="shared" si="3"/>
        <v>350</v>
      </c>
      <c r="R21" s="120">
        <f t="shared" si="3"/>
        <v>0</v>
      </c>
      <c r="S21" s="83">
        <f t="shared" si="9"/>
        <v>2028</v>
      </c>
      <c r="T21" s="83">
        <f t="shared" si="11"/>
        <v>2028</v>
      </c>
      <c r="U21" s="83"/>
      <c r="V21" s="83">
        <f t="shared" si="10"/>
        <v>3050</v>
      </c>
      <c r="W21" s="83">
        <v>3050</v>
      </c>
      <c r="X21" s="83"/>
      <c r="Y21" s="121"/>
    </row>
    <row r="22" spans="1:25" s="138" customFormat="1" ht="14.25" customHeight="1" x14ac:dyDescent="0.15">
      <c r="A22" s="115"/>
      <c r="B22" s="116"/>
      <c r="C22" s="117"/>
      <c r="D22" s="118"/>
      <c r="E22" s="119" t="s">
        <v>263</v>
      </c>
      <c r="F22" s="81" t="s">
        <v>264</v>
      </c>
      <c r="G22" s="135">
        <f t="shared" si="6"/>
        <v>321.5</v>
      </c>
      <c r="H22" s="135">
        <v>321.5</v>
      </c>
      <c r="I22" s="135">
        <v>0</v>
      </c>
      <c r="J22" s="82">
        <f t="shared" si="0"/>
        <v>400</v>
      </c>
      <c r="K22" s="89">
        <v>400</v>
      </c>
      <c r="L22" s="136">
        <v>0</v>
      </c>
      <c r="M22" s="83">
        <f t="shared" si="7"/>
        <v>610</v>
      </c>
      <c r="N22" s="83">
        <v>610</v>
      </c>
      <c r="O22" s="83"/>
      <c r="P22" s="137">
        <f t="shared" si="8"/>
        <v>210</v>
      </c>
      <c r="Q22" s="120">
        <f t="shared" si="3"/>
        <v>210</v>
      </c>
      <c r="R22" s="120">
        <f t="shared" si="3"/>
        <v>0</v>
      </c>
      <c r="S22" s="83">
        <f t="shared" si="9"/>
        <v>634.4</v>
      </c>
      <c r="T22" s="83">
        <f t="shared" si="11"/>
        <v>634.4</v>
      </c>
      <c r="U22" s="83"/>
      <c r="V22" s="83">
        <f t="shared" si="10"/>
        <v>659.77599999999995</v>
      </c>
      <c r="W22" s="83">
        <f>T22*4%+T22</f>
        <v>659.77599999999995</v>
      </c>
      <c r="X22" s="83"/>
      <c r="Y22" s="121"/>
    </row>
    <row r="23" spans="1:25" s="138" customFormat="1" x14ac:dyDescent="0.15">
      <c r="A23" s="115"/>
      <c r="B23" s="116"/>
      <c r="C23" s="117"/>
      <c r="D23" s="118"/>
      <c r="E23" s="119" t="s">
        <v>265</v>
      </c>
      <c r="F23" s="81" t="s">
        <v>266</v>
      </c>
      <c r="G23" s="90"/>
      <c r="H23" s="90"/>
      <c r="I23" s="90"/>
      <c r="J23" s="82"/>
      <c r="K23" s="90"/>
      <c r="L23" s="90"/>
      <c r="M23" s="83"/>
      <c r="N23" s="83"/>
      <c r="O23" s="83"/>
      <c r="P23" s="83"/>
      <c r="Q23" s="120"/>
      <c r="R23" s="120"/>
      <c r="S23" s="83"/>
      <c r="T23" s="83">
        <f t="shared" si="11"/>
        <v>0</v>
      </c>
      <c r="U23" s="83"/>
      <c r="V23" s="83"/>
      <c r="W23" s="83"/>
      <c r="X23" s="83"/>
      <c r="Y23" s="121"/>
    </row>
    <row r="24" spans="1:25" s="138" customFormat="1" ht="11.25" x14ac:dyDescent="0.15">
      <c r="A24" s="115"/>
      <c r="B24" s="116"/>
      <c r="C24" s="117"/>
      <c r="D24" s="118"/>
      <c r="E24" s="119" t="s">
        <v>267</v>
      </c>
      <c r="F24" s="81" t="s">
        <v>268</v>
      </c>
      <c r="G24" s="135">
        <f>H24+I24</f>
        <v>629.79999999999995</v>
      </c>
      <c r="H24" s="135">
        <v>629.79999999999995</v>
      </c>
      <c r="I24" s="135">
        <v>0</v>
      </c>
      <c r="J24" s="82">
        <f t="shared" si="0"/>
        <v>730</v>
      </c>
      <c r="K24" s="89">
        <v>730</v>
      </c>
      <c r="L24" s="136">
        <v>0</v>
      </c>
      <c r="M24" s="83">
        <f>N24+O24</f>
        <v>950</v>
      </c>
      <c r="N24" s="83">
        <v>950</v>
      </c>
      <c r="O24" s="83"/>
      <c r="P24" s="137">
        <f>M24-J24</f>
        <v>220</v>
      </c>
      <c r="Q24" s="120">
        <f t="shared" si="3"/>
        <v>220</v>
      </c>
      <c r="R24" s="120">
        <f t="shared" si="3"/>
        <v>0</v>
      </c>
      <c r="S24" s="83">
        <f>T24+U24</f>
        <v>988</v>
      </c>
      <c r="T24" s="83">
        <f t="shared" si="11"/>
        <v>988</v>
      </c>
      <c r="U24" s="83"/>
      <c r="V24" s="83">
        <f>W24+X24</f>
        <v>1580</v>
      </c>
      <c r="W24" s="83">
        <v>1580</v>
      </c>
      <c r="X24" s="83"/>
      <c r="Y24" s="121"/>
    </row>
    <row r="25" spans="1:25" s="113" customFormat="1" ht="11.25" x14ac:dyDescent="0.15">
      <c r="A25" s="115"/>
      <c r="B25" s="116"/>
      <c r="C25" s="117"/>
      <c r="D25" s="118"/>
      <c r="E25" s="119" t="s">
        <v>269</v>
      </c>
      <c r="F25" s="81" t="s">
        <v>270</v>
      </c>
      <c r="G25" s="135">
        <f>H25+I25</f>
        <v>0</v>
      </c>
      <c r="H25" s="135"/>
      <c r="I25" s="135"/>
      <c r="J25" s="82"/>
      <c r="K25" s="89"/>
      <c r="L25" s="136"/>
      <c r="M25" s="83"/>
      <c r="N25" s="83"/>
      <c r="O25" s="83"/>
      <c r="P25" s="137">
        <f>M25-J25</f>
        <v>0</v>
      </c>
      <c r="Q25" s="120">
        <f t="shared" si="3"/>
        <v>0</v>
      </c>
      <c r="R25" s="120">
        <f t="shared" si="3"/>
        <v>0</v>
      </c>
      <c r="S25" s="83"/>
      <c r="T25" s="83">
        <f t="shared" si="11"/>
        <v>0</v>
      </c>
      <c r="U25" s="83"/>
      <c r="V25" s="83"/>
      <c r="W25" s="83">
        <f>T25*4%+T25</f>
        <v>0</v>
      </c>
      <c r="X25" s="83"/>
      <c r="Y25" s="121"/>
    </row>
    <row r="26" spans="1:25" s="113" customFormat="1" x14ac:dyDescent="0.15">
      <c r="A26" s="115"/>
      <c r="B26" s="116"/>
      <c r="C26" s="117"/>
      <c r="D26" s="118"/>
      <c r="E26" s="119" t="s">
        <v>271</v>
      </c>
      <c r="F26" s="81" t="s">
        <v>272</v>
      </c>
      <c r="G26" s="90"/>
      <c r="H26" s="90"/>
      <c r="I26" s="90"/>
      <c r="J26" s="82"/>
      <c r="K26" s="90"/>
      <c r="L26" s="90"/>
      <c r="M26" s="83"/>
      <c r="N26" s="83"/>
      <c r="O26" s="83"/>
      <c r="P26" s="83"/>
      <c r="Q26" s="120"/>
      <c r="R26" s="120"/>
      <c r="S26" s="83"/>
      <c r="T26" s="83">
        <f t="shared" si="11"/>
        <v>0</v>
      </c>
      <c r="U26" s="83"/>
      <c r="V26" s="83"/>
      <c r="W26" s="83"/>
      <c r="X26" s="83"/>
      <c r="Y26" s="121"/>
    </row>
    <row r="27" spans="1:25" s="113" customFormat="1" ht="11.25" x14ac:dyDescent="0.15">
      <c r="A27" s="115"/>
      <c r="B27" s="116"/>
      <c r="C27" s="117"/>
      <c r="D27" s="118"/>
      <c r="E27" s="119" t="s">
        <v>273</v>
      </c>
      <c r="F27" s="81" t="s">
        <v>274</v>
      </c>
      <c r="G27" s="135">
        <f>H27+I27</f>
        <v>819</v>
      </c>
      <c r="H27" s="135">
        <v>819</v>
      </c>
      <c r="I27" s="135">
        <v>0</v>
      </c>
      <c r="J27" s="82">
        <f t="shared" si="0"/>
        <v>900</v>
      </c>
      <c r="K27" s="89">
        <v>900</v>
      </c>
      <c r="L27" s="136">
        <v>0</v>
      </c>
      <c r="M27" s="83">
        <f>N27+O27</f>
        <v>1620</v>
      </c>
      <c r="N27" s="83">
        <v>1620</v>
      </c>
      <c r="O27" s="83"/>
      <c r="P27" s="137">
        <f>M27-J27</f>
        <v>720</v>
      </c>
      <c r="Q27" s="120">
        <f t="shared" si="3"/>
        <v>720</v>
      </c>
      <c r="R27" s="120">
        <f t="shared" si="3"/>
        <v>0</v>
      </c>
      <c r="S27" s="83">
        <f>T27+U27</f>
        <v>1684.8</v>
      </c>
      <c r="T27" s="83">
        <f t="shared" si="11"/>
        <v>1684.8</v>
      </c>
      <c r="U27" s="83"/>
      <c r="V27" s="83">
        <f>W27+X27</f>
        <v>2050</v>
      </c>
      <c r="W27" s="83">
        <v>2050</v>
      </c>
      <c r="X27" s="83"/>
      <c r="Y27" s="121"/>
    </row>
    <row r="28" spans="1:25" s="113" customFormat="1" ht="21" x14ac:dyDescent="0.15">
      <c r="A28" s="115"/>
      <c r="B28" s="116"/>
      <c r="C28" s="117"/>
      <c r="D28" s="118"/>
      <c r="E28" s="119" t="s">
        <v>275</v>
      </c>
      <c r="F28" s="81" t="s">
        <v>276</v>
      </c>
      <c r="G28" s="135">
        <f>H28+I28</f>
        <v>20</v>
      </c>
      <c r="H28" s="135">
        <v>20</v>
      </c>
      <c r="I28" s="135">
        <v>0</v>
      </c>
      <c r="J28" s="82">
        <f t="shared" si="0"/>
        <v>300</v>
      </c>
      <c r="K28" s="89">
        <v>300</v>
      </c>
      <c r="L28" s="136">
        <v>0</v>
      </c>
      <c r="M28" s="83">
        <f>N28+O28</f>
        <v>300</v>
      </c>
      <c r="N28" s="83">
        <v>300</v>
      </c>
      <c r="O28" s="83"/>
      <c r="P28" s="137">
        <f>M28-J28</f>
        <v>0</v>
      </c>
      <c r="Q28" s="120">
        <f t="shared" si="3"/>
        <v>0</v>
      </c>
      <c r="R28" s="120">
        <f t="shared" si="3"/>
        <v>0</v>
      </c>
      <c r="S28" s="83">
        <f>T28+U28</f>
        <v>312</v>
      </c>
      <c r="T28" s="83">
        <f t="shared" si="11"/>
        <v>312</v>
      </c>
      <c r="U28" s="83"/>
      <c r="V28" s="83">
        <f>W28+X28</f>
        <v>324.48</v>
      </c>
      <c r="W28" s="83">
        <f>T28*4%+T28</f>
        <v>324.48</v>
      </c>
      <c r="X28" s="83"/>
      <c r="Y28" s="121"/>
    </row>
    <row r="29" spans="1:25" s="113" customFormat="1" ht="11.25" x14ac:dyDescent="0.15">
      <c r="A29" s="115"/>
      <c r="B29" s="116"/>
      <c r="C29" s="117"/>
      <c r="D29" s="118"/>
      <c r="E29" s="119" t="s">
        <v>277</v>
      </c>
      <c r="F29" s="81" t="s">
        <v>278</v>
      </c>
      <c r="G29" s="135">
        <f>H29+I29</f>
        <v>533.5</v>
      </c>
      <c r="H29" s="135">
        <v>533.5</v>
      </c>
      <c r="I29" s="135">
        <v>0</v>
      </c>
      <c r="J29" s="82">
        <f t="shared" si="0"/>
        <v>1100</v>
      </c>
      <c r="K29" s="89">
        <v>1100</v>
      </c>
      <c r="L29" s="136">
        <v>0</v>
      </c>
      <c r="M29" s="83">
        <f>N29+O29</f>
        <v>1590</v>
      </c>
      <c r="N29" s="83">
        <v>1590</v>
      </c>
      <c r="O29" s="83"/>
      <c r="P29" s="137">
        <f>M29-J29</f>
        <v>490</v>
      </c>
      <c r="Q29" s="120">
        <f t="shared" si="3"/>
        <v>490</v>
      </c>
      <c r="R29" s="120">
        <f t="shared" si="3"/>
        <v>0</v>
      </c>
      <c r="S29" s="83">
        <f>T29+U29</f>
        <v>1850</v>
      </c>
      <c r="T29" s="83">
        <v>1850</v>
      </c>
      <c r="U29" s="83"/>
      <c r="V29" s="83">
        <f>W29+X29</f>
        <v>1924</v>
      </c>
      <c r="W29" s="83">
        <f>T29*4%+T29</f>
        <v>1924</v>
      </c>
      <c r="X29" s="83"/>
      <c r="Y29" s="121"/>
    </row>
    <row r="30" spans="1:25" s="113" customFormat="1" x14ac:dyDescent="0.15">
      <c r="A30" s="115"/>
      <c r="B30" s="116"/>
      <c r="C30" s="117"/>
      <c r="D30" s="118"/>
      <c r="E30" s="119" t="s">
        <v>279</v>
      </c>
      <c r="F30" s="81" t="s">
        <v>280</v>
      </c>
      <c r="G30" s="90"/>
      <c r="H30" s="90"/>
      <c r="I30" s="90"/>
      <c r="J30" s="82"/>
      <c r="K30" s="90"/>
      <c r="L30" s="90"/>
      <c r="M30" s="83"/>
      <c r="N30" s="83"/>
      <c r="O30" s="83"/>
      <c r="P30" s="83"/>
      <c r="Q30" s="120"/>
      <c r="R30" s="120"/>
      <c r="S30" s="83"/>
      <c r="T30" s="83">
        <f t="shared" si="11"/>
        <v>0</v>
      </c>
      <c r="U30" s="83"/>
      <c r="V30" s="83"/>
      <c r="W30" s="83"/>
      <c r="X30" s="83"/>
      <c r="Y30" s="121"/>
    </row>
    <row r="31" spans="1:25" s="113" customFormat="1" x14ac:dyDescent="0.15">
      <c r="A31" s="115"/>
      <c r="B31" s="116"/>
      <c r="C31" s="117"/>
      <c r="D31" s="118"/>
      <c r="E31" s="119" t="s">
        <v>281</v>
      </c>
      <c r="F31" s="81" t="s">
        <v>282</v>
      </c>
      <c r="G31" s="90"/>
      <c r="H31" s="90">
        <v>642.6</v>
      </c>
      <c r="I31" s="90"/>
      <c r="J31" s="82"/>
      <c r="K31" s="90">
        <v>1850</v>
      </c>
      <c r="L31" s="90"/>
      <c r="M31" s="83"/>
      <c r="N31" s="83">
        <v>2420</v>
      </c>
      <c r="O31" s="83"/>
      <c r="P31" s="83"/>
      <c r="Q31" s="120"/>
      <c r="R31" s="120"/>
      <c r="S31" s="83">
        <f>T31+U31</f>
        <v>2516.8000000000002</v>
      </c>
      <c r="T31" s="83">
        <f t="shared" si="11"/>
        <v>2516.8000000000002</v>
      </c>
      <c r="U31" s="83"/>
      <c r="V31" s="83">
        <f>W31+X31</f>
        <v>2560</v>
      </c>
      <c r="W31" s="83">
        <v>2560</v>
      </c>
      <c r="X31" s="83"/>
      <c r="Y31" s="121"/>
    </row>
    <row r="32" spans="1:25" s="113" customFormat="1" ht="11.25" x14ac:dyDescent="0.15">
      <c r="A32" s="115"/>
      <c r="B32" s="116"/>
      <c r="C32" s="117"/>
      <c r="D32" s="118"/>
      <c r="E32" s="119" t="s">
        <v>283</v>
      </c>
      <c r="F32" s="81" t="s">
        <v>284</v>
      </c>
      <c r="G32" s="135">
        <f t="shared" ref="G32:G41" si="12">H32+I32</f>
        <v>0</v>
      </c>
      <c r="H32" s="135">
        <v>0</v>
      </c>
      <c r="I32" s="135">
        <v>0</v>
      </c>
      <c r="J32" s="82">
        <f t="shared" si="0"/>
        <v>550</v>
      </c>
      <c r="K32" s="89">
        <v>550</v>
      </c>
      <c r="L32" s="136">
        <v>0</v>
      </c>
      <c r="M32" s="83">
        <f t="shared" ref="M32:M41" si="13">N32+O32</f>
        <v>550</v>
      </c>
      <c r="N32" s="83">
        <v>550</v>
      </c>
      <c r="O32" s="83"/>
      <c r="P32" s="137">
        <f t="shared" ref="P32:P41" si="14">M32-J32</f>
        <v>0</v>
      </c>
      <c r="Q32" s="120">
        <f t="shared" si="3"/>
        <v>0</v>
      </c>
      <c r="R32" s="120">
        <f t="shared" si="3"/>
        <v>0</v>
      </c>
      <c r="S32" s="83">
        <f t="shared" ref="S32:S41" si="15">T32+U32</f>
        <v>572</v>
      </c>
      <c r="T32" s="83">
        <f t="shared" si="11"/>
        <v>572</v>
      </c>
      <c r="U32" s="83"/>
      <c r="V32" s="83">
        <f t="shared" ref="V32:V41" si="16">W32+X32</f>
        <v>1594</v>
      </c>
      <c r="W32" s="83">
        <v>1594</v>
      </c>
      <c r="X32" s="83"/>
      <c r="Y32" s="121"/>
    </row>
    <row r="33" spans="1:25" ht="11.25" x14ac:dyDescent="0.15">
      <c r="A33" s="115"/>
      <c r="B33" s="116"/>
      <c r="C33" s="117"/>
      <c r="D33" s="118"/>
      <c r="E33" s="119" t="s">
        <v>285</v>
      </c>
      <c r="F33" s="81" t="s">
        <v>286</v>
      </c>
      <c r="G33" s="135">
        <f t="shared" si="12"/>
        <v>2566.6</v>
      </c>
      <c r="H33" s="135">
        <v>2566.6</v>
      </c>
      <c r="I33" s="135">
        <v>0</v>
      </c>
      <c r="J33" s="82">
        <f t="shared" si="0"/>
        <v>2850</v>
      </c>
      <c r="K33" s="89">
        <v>2850</v>
      </c>
      <c r="L33" s="136">
        <v>0</v>
      </c>
      <c r="M33" s="83">
        <f t="shared" si="13"/>
        <v>3250</v>
      </c>
      <c r="N33" s="83">
        <v>3250</v>
      </c>
      <c r="O33" s="83"/>
      <c r="P33" s="137">
        <f t="shared" si="14"/>
        <v>400</v>
      </c>
      <c r="Q33" s="120">
        <f t="shared" si="3"/>
        <v>400</v>
      </c>
      <c r="R33" s="120">
        <f t="shared" si="3"/>
        <v>0</v>
      </c>
      <c r="S33" s="83">
        <f t="shared" si="15"/>
        <v>3380</v>
      </c>
      <c r="T33" s="83">
        <f t="shared" si="11"/>
        <v>3380</v>
      </c>
      <c r="U33" s="83"/>
      <c r="V33" s="83">
        <f t="shared" si="16"/>
        <v>4050</v>
      </c>
      <c r="W33" s="83">
        <v>4050</v>
      </c>
      <c r="X33" s="83"/>
      <c r="Y33" s="121"/>
    </row>
    <row r="34" spans="1:25" ht="22.5" x14ac:dyDescent="0.15">
      <c r="A34" s="115"/>
      <c r="B34" s="116"/>
      <c r="C34" s="117"/>
      <c r="D34" s="118"/>
      <c r="E34" s="141" t="s">
        <v>287</v>
      </c>
      <c r="F34" s="134" t="s">
        <v>288</v>
      </c>
      <c r="G34" s="135">
        <f t="shared" si="12"/>
        <v>170</v>
      </c>
      <c r="H34" s="135">
        <v>170</v>
      </c>
      <c r="I34" s="135">
        <v>0</v>
      </c>
      <c r="J34" s="82">
        <f t="shared" si="0"/>
        <v>200</v>
      </c>
      <c r="K34" s="89">
        <v>200</v>
      </c>
      <c r="L34" s="136">
        <v>0</v>
      </c>
      <c r="M34" s="83">
        <f t="shared" si="13"/>
        <v>450</v>
      </c>
      <c r="N34" s="83">
        <v>450</v>
      </c>
      <c r="O34" s="83"/>
      <c r="P34" s="137">
        <f t="shared" si="14"/>
        <v>250</v>
      </c>
      <c r="Q34" s="120">
        <f t="shared" si="3"/>
        <v>250</v>
      </c>
      <c r="R34" s="120">
        <f t="shared" si="3"/>
        <v>0</v>
      </c>
      <c r="S34" s="83">
        <f t="shared" si="15"/>
        <v>468</v>
      </c>
      <c r="T34" s="83">
        <f t="shared" si="11"/>
        <v>468</v>
      </c>
      <c r="U34" s="83"/>
      <c r="V34" s="83">
        <f t="shared" si="16"/>
        <v>1324</v>
      </c>
      <c r="W34" s="83">
        <v>1324</v>
      </c>
      <c r="X34" s="83"/>
      <c r="Y34" s="121"/>
    </row>
    <row r="35" spans="1:25" ht="21" x14ac:dyDescent="0.15">
      <c r="A35" s="115"/>
      <c r="B35" s="116"/>
      <c r="C35" s="117"/>
      <c r="D35" s="118"/>
      <c r="E35" s="119" t="s">
        <v>289</v>
      </c>
      <c r="F35" s="81" t="s">
        <v>290</v>
      </c>
      <c r="G35" s="135">
        <f t="shared" si="12"/>
        <v>343</v>
      </c>
      <c r="H35" s="135">
        <v>343</v>
      </c>
      <c r="I35" s="135">
        <v>0</v>
      </c>
      <c r="J35" s="82">
        <f t="shared" si="0"/>
        <v>975</v>
      </c>
      <c r="K35" s="89">
        <v>975</v>
      </c>
      <c r="L35" s="136">
        <v>0</v>
      </c>
      <c r="M35" s="83">
        <f t="shared" si="13"/>
        <v>1200</v>
      </c>
      <c r="N35" s="83">
        <v>1200</v>
      </c>
      <c r="O35" s="83"/>
      <c r="P35" s="137">
        <f t="shared" si="14"/>
        <v>225</v>
      </c>
      <c r="Q35" s="120">
        <f t="shared" si="3"/>
        <v>225</v>
      </c>
      <c r="R35" s="120">
        <f t="shared" si="3"/>
        <v>0</v>
      </c>
      <c r="S35" s="83">
        <f t="shared" si="15"/>
        <v>1248</v>
      </c>
      <c r="T35" s="83">
        <f t="shared" si="11"/>
        <v>1248</v>
      </c>
      <c r="U35" s="83"/>
      <c r="V35" s="83">
        <f t="shared" si="16"/>
        <v>1218.7</v>
      </c>
      <c r="W35" s="83">
        <v>1218.7</v>
      </c>
      <c r="X35" s="83"/>
      <c r="Y35" s="121"/>
    </row>
    <row r="36" spans="1:25" ht="11.25" x14ac:dyDescent="0.15">
      <c r="A36" s="115"/>
      <c r="B36" s="116"/>
      <c r="C36" s="117"/>
      <c r="D36" s="118"/>
      <c r="E36" s="119" t="s">
        <v>291</v>
      </c>
      <c r="F36" s="81" t="s">
        <v>292</v>
      </c>
      <c r="G36" s="135">
        <f t="shared" si="12"/>
        <v>1526.4</v>
      </c>
      <c r="H36" s="135">
        <v>1526.4</v>
      </c>
      <c r="I36" s="135">
        <v>0</v>
      </c>
      <c r="J36" s="82">
        <f t="shared" si="0"/>
        <v>2850</v>
      </c>
      <c r="K36" s="89">
        <v>2850</v>
      </c>
      <c r="L36" s="136">
        <v>0</v>
      </c>
      <c r="M36" s="83">
        <f t="shared" si="13"/>
        <v>2850</v>
      </c>
      <c r="N36" s="83">
        <v>2850</v>
      </c>
      <c r="O36" s="83"/>
      <c r="P36" s="137">
        <f t="shared" si="14"/>
        <v>0</v>
      </c>
      <c r="Q36" s="120">
        <f t="shared" si="3"/>
        <v>0</v>
      </c>
      <c r="R36" s="120">
        <f t="shared" si="3"/>
        <v>0</v>
      </c>
      <c r="S36" s="83">
        <f t="shared" si="15"/>
        <v>2800</v>
      </c>
      <c r="T36" s="83">
        <v>2800</v>
      </c>
      <c r="U36" s="83"/>
      <c r="V36" s="83">
        <f t="shared" si="16"/>
        <v>3500</v>
      </c>
      <c r="W36" s="83">
        <v>3500</v>
      </c>
      <c r="X36" s="83"/>
      <c r="Y36" s="121"/>
    </row>
    <row r="37" spans="1:25" ht="21" x14ac:dyDescent="0.15">
      <c r="A37" s="115"/>
      <c r="B37" s="116"/>
      <c r="C37" s="117"/>
      <c r="D37" s="118"/>
      <c r="E37" s="119" t="s">
        <v>293</v>
      </c>
      <c r="F37" s="81">
        <v>4263</v>
      </c>
      <c r="G37" s="135"/>
      <c r="H37" s="135">
        <v>0</v>
      </c>
      <c r="I37" s="135"/>
      <c r="J37" s="82">
        <f t="shared" si="0"/>
        <v>0</v>
      </c>
      <c r="K37" s="89">
        <v>0</v>
      </c>
      <c r="L37" s="136"/>
      <c r="M37" s="83"/>
      <c r="N37" s="83"/>
      <c r="O37" s="83"/>
      <c r="P37" s="137"/>
      <c r="Q37" s="120"/>
      <c r="R37" s="120"/>
      <c r="S37" s="83"/>
      <c r="T37" s="83"/>
      <c r="U37" s="83"/>
      <c r="V37" s="83"/>
      <c r="W37" s="83"/>
      <c r="X37" s="83"/>
      <c r="Y37" s="121"/>
    </row>
    <row r="38" spans="1:25" ht="11.25" x14ac:dyDescent="0.15">
      <c r="A38" s="115"/>
      <c r="B38" s="116"/>
      <c r="C38" s="117"/>
      <c r="D38" s="118"/>
      <c r="E38" s="119" t="s">
        <v>294</v>
      </c>
      <c r="F38" s="81" t="s">
        <v>295</v>
      </c>
      <c r="G38" s="135">
        <f t="shared" si="12"/>
        <v>145</v>
      </c>
      <c r="H38" s="135">
        <v>145</v>
      </c>
      <c r="I38" s="135">
        <v>0</v>
      </c>
      <c r="J38" s="82">
        <f t="shared" si="0"/>
        <v>800</v>
      </c>
      <c r="K38" s="89">
        <v>800</v>
      </c>
      <c r="L38" s="136">
        <v>0</v>
      </c>
      <c r="M38" s="83">
        <f t="shared" si="13"/>
        <v>800</v>
      </c>
      <c r="N38" s="83">
        <v>800</v>
      </c>
      <c r="O38" s="83"/>
      <c r="P38" s="137">
        <f t="shared" si="14"/>
        <v>0</v>
      </c>
      <c r="Q38" s="120">
        <f t="shared" si="3"/>
        <v>0</v>
      </c>
      <c r="R38" s="120">
        <f t="shared" si="3"/>
        <v>0</v>
      </c>
      <c r="S38" s="83">
        <f t="shared" si="15"/>
        <v>832</v>
      </c>
      <c r="T38" s="83">
        <f t="shared" si="11"/>
        <v>832</v>
      </c>
      <c r="U38" s="83"/>
      <c r="V38" s="83">
        <f t="shared" si="16"/>
        <v>865.28</v>
      </c>
      <c r="W38" s="83">
        <f>T38*4%+T38</f>
        <v>865.28</v>
      </c>
      <c r="X38" s="83"/>
      <c r="Y38" s="121"/>
    </row>
    <row r="39" spans="1:25" ht="11.25" x14ac:dyDescent="0.15">
      <c r="A39" s="115"/>
      <c r="B39" s="116"/>
      <c r="C39" s="117"/>
      <c r="D39" s="118"/>
      <c r="E39" s="141" t="s">
        <v>296</v>
      </c>
      <c r="F39" s="81">
        <v>4266</v>
      </c>
      <c r="G39" s="135">
        <f t="shared" si="12"/>
        <v>0</v>
      </c>
      <c r="H39" s="135"/>
      <c r="I39" s="135">
        <v>0</v>
      </c>
      <c r="J39" s="82">
        <f t="shared" si="0"/>
        <v>100</v>
      </c>
      <c r="K39" s="89">
        <v>100</v>
      </c>
      <c r="L39" s="136">
        <v>0</v>
      </c>
      <c r="M39" s="83">
        <f t="shared" si="13"/>
        <v>100</v>
      </c>
      <c r="N39" s="83">
        <v>100</v>
      </c>
      <c r="O39" s="83"/>
      <c r="P39" s="137">
        <f t="shared" si="14"/>
        <v>0</v>
      </c>
      <c r="Q39" s="120">
        <f t="shared" si="3"/>
        <v>0</v>
      </c>
      <c r="R39" s="120">
        <f t="shared" si="3"/>
        <v>0</v>
      </c>
      <c r="S39" s="83">
        <f t="shared" si="15"/>
        <v>104</v>
      </c>
      <c r="T39" s="83">
        <f t="shared" si="11"/>
        <v>104</v>
      </c>
      <c r="U39" s="83"/>
      <c r="V39" s="83">
        <f t="shared" si="16"/>
        <v>108.16</v>
      </c>
      <c r="W39" s="83">
        <f>T39*4%+T39</f>
        <v>108.16</v>
      </c>
      <c r="X39" s="83"/>
      <c r="Y39" s="121"/>
    </row>
    <row r="40" spans="1:25" ht="11.25" x14ac:dyDescent="0.15">
      <c r="A40" s="115"/>
      <c r="B40" s="116"/>
      <c r="C40" s="117"/>
      <c r="D40" s="118"/>
      <c r="E40" s="119" t="s">
        <v>297</v>
      </c>
      <c r="F40" s="81" t="s">
        <v>298</v>
      </c>
      <c r="G40" s="135">
        <f t="shared" si="12"/>
        <v>2545.1</v>
      </c>
      <c r="H40" s="135">
        <v>2545.1</v>
      </c>
      <c r="I40" s="135">
        <v>0</v>
      </c>
      <c r="J40" s="82">
        <f t="shared" si="0"/>
        <v>3500</v>
      </c>
      <c r="K40" s="89">
        <v>3500</v>
      </c>
      <c r="L40" s="136">
        <v>0</v>
      </c>
      <c r="M40" s="83">
        <f t="shared" si="13"/>
        <v>3600</v>
      </c>
      <c r="N40" s="83">
        <v>3600</v>
      </c>
      <c r="O40" s="83"/>
      <c r="P40" s="137">
        <f t="shared" si="14"/>
        <v>100</v>
      </c>
      <c r="Q40" s="120">
        <f t="shared" si="3"/>
        <v>100</v>
      </c>
      <c r="R40" s="120">
        <f t="shared" si="3"/>
        <v>0</v>
      </c>
      <c r="S40" s="83">
        <f t="shared" si="15"/>
        <v>2500</v>
      </c>
      <c r="T40" s="83">
        <v>2500</v>
      </c>
      <c r="U40" s="83"/>
      <c r="V40" s="83">
        <f t="shared" si="16"/>
        <v>3500</v>
      </c>
      <c r="W40" s="83">
        <v>3500</v>
      </c>
      <c r="X40" s="83"/>
      <c r="Y40" s="121"/>
    </row>
    <row r="41" spans="1:25" ht="11.25" x14ac:dyDescent="0.15">
      <c r="A41" s="115"/>
      <c r="B41" s="116"/>
      <c r="C41" s="117"/>
      <c r="D41" s="118"/>
      <c r="E41" s="119" t="s">
        <v>299</v>
      </c>
      <c r="F41" s="81" t="s">
        <v>300</v>
      </c>
      <c r="G41" s="135">
        <f t="shared" si="12"/>
        <v>180</v>
      </c>
      <c r="H41" s="135">
        <v>180</v>
      </c>
      <c r="I41" s="135">
        <v>0</v>
      </c>
      <c r="J41" s="82">
        <f t="shared" si="0"/>
        <v>500</v>
      </c>
      <c r="K41" s="89">
        <v>500</v>
      </c>
      <c r="L41" s="136">
        <v>0</v>
      </c>
      <c r="M41" s="83">
        <f t="shared" si="13"/>
        <v>500</v>
      </c>
      <c r="N41" s="83">
        <v>500</v>
      </c>
      <c r="O41" s="83"/>
      <c r="P41" s="137">
        <f t="shared" si="14"/>
        <v>0</v>
      </c>
      <c r="Q41" s="120">
        <f t="shared" si="3"/>
        <v>0</v>
      </c>
      <c r="R41" s="120">
        <f t="shared" si="3"/>
        <v>0</v>
      </c>
      <c r="S41" s="83">
        <f t="shared" si="15"/>
        <v>520</v>
      </c>
      <c r="T41" s="83">
        <f t="shared" si="11"/>
        <v>520</v>
      </c>
      <c r="U41" s="83"/>
      <c r="V41" s="83">
        <f t="shared" si="16"/>
        <v>1620</v>
      </c>
      <c r="W41" s="83">
        <v>1620</v>
      </c>
      <c r="X41" s="83"/>
      <c r="Y41" s="121"/>
    </row>
    <row r="42" spans="1:25" ht="21" x14ac:dyDescent="0.15">
      <c r="A42" s="115"/>
      <c r="B42" s="116"/>
      <c r="C42" s="117"/>
      <c r="D42" s="118"/>
      <c r="E42" s="119" t="s">
        <v>301</v>
      </c>
      <c r="F42" s="81" t="s">
        <v>302</v>
      </c>
      <c r="G42" s="90"/>
      <c r="H42" s="90"/>
      <c r="I42" s="90"/>
      <c r="J42" s="82"/>
      <c r="K42" s="90"/>
      <c r="L42" s="90"/>
      <c r="M42" s="83"/>
      <c r="N42" s="83"/>
      <c r="O42" s="83"/>
      <c r="P42" s="83"/>
      <c r="Q42" s="120"/>
      <c r="R42" s="120"/>
      <c r="S42" s="83"/>
      <c r="T42" s="83"/>
      <c r="U42" s="83"/>
      <c r="V42" s="83"/>
      <c r="W42" s="83"/>
      <c r="X42" s="83"/>
      <c r="Y42" s="121"/>
    </row>
    <row r="43" spans="1:25" ht="21" x14ac:dyDescent="0.15">
      <c r="A43" s="115"/>
      <c r="B43" s="116"/>
      <c r="C43" s="117"/>
      <c r="D43" s="118"/>
      <c r="E43" s="119" t="s">
        <v>303</v>
      </c>
      <c r="F43" s="81" t="s">
        <v>304</v>
      </c>
      <c r="G43" s="90"/>
      <c r="H43" s="90"/>
      <c r="I43" s="90"/>
      <c r="J43" s="82"/>
      <c r="K43" s="90"/>
      <c r="L43" s="90"/>
      <c r="M43" s="83"/>
      <c r="N43" s="83"/>
      <c r="O43" s="83"/>
      <c r="P43" s="83"/>
      <c r="Q43" s="120"/>
      <c r="R43" s="120"/>
      <c r="S43" s="83"/>
      <c r="T43" s="83"/>
      <c r="U43" s="83"/>
      <c r="V43" s="83"/>
      <c r="W43" s="83"/>
      <c r="X43" s="83"/>
      <c r="Y43" s="121"/>
    </row>
    <row r="44" spans="1:25" x14ac:dyDescent="0.15">
      <c r="A44" s="115"/>
      <c r="B44" s="116"/>
      <c r="C44" s="117"/>
      <c r="D44" s="118"/>
      <c r="E44" s="119" t="s">
        <v>305</v>
      </c>
      <c r="F44" s="81" t="s">
        <v>306</v>
      </c>
      <c r="G44" s="90"/>
      <c r="H44" s="90"/>
      <c r="I44" s="90"/>
      <c r="J44" s="82"/>
      <c r="K44" s="90"/>
      <c r="L44" s="90"/>
      <c r="M44" s="83"/>
      <c r="N44" s="83"/>
      <c r="O44" s="83"/>
      <c r="P44" s="83"/>
      <c r="Q44" s="120"/>
      <c r="R44" s="120"/>
      <c r="S44" s="83"/>
      <c r="T44" s="83"/>
      <c r="U44" s="83"/>
      <c r="V44" s="83"/>
      <c r="W44" s="83"/>
      <c r="X44" s="83"/>
      <c r="Y44" s="121"/>
    </row>
    <row r="45" spans="1:25" x14ac:dyDescent="0.15">
      <c r="A45" s="115"/>
      <c r="B45" s="116"/>
      <c r="C45" s="117"/>
      <c r="D45" s="118"/>
      <c r="E45" s="119" t="s">
        <v>307</v>
      </c>
      <c r="F45" s="81" t="s">
        <v>308</v>
      </c>
      <c r="G45" s="90"/>
      <c r="H45" s="90"/>
      <c r="I45" s="90"/>
      <c r="J45" s="82"/>
      <c r="K45" s="90"/>
      <c r="L45" s="90"/>
      <c r="M45" s="83"/>
      <c r="N45" s="83"/>
      <c r="O45" s="83"/>
      <c r="P45" s="83"/>
      <c r="Q45" s="120"/>
      <c r="R45" s="120"/>
      <c r="S45" s="83"/>
      <c r="T45" s="83"/>
      <c r="U45" s="83"/>
      <c r="V45" s="83"/>
      <c r="W45" s="83"/>
      <c r="X45" s="83"/>
      <c r="Y45" s="121"/>
    </row>
    <row r="46" spans="1:25" x14ac:dyDescent="0.15">
      <c r="A46" s="115"/>
      <c r="B46" s="116"/>
      <c r="C46" s="117"/>
      <c r="D46" s="118"/>
      <c r="E46" s="119" t="s">
        <v>309</v>
      </c>
      <c r="F46" s="81" t="s">
        <v>310</v>
      </c>
      <c r="G46" s="90"/>
      <c r="H46" s="90"/>
      <c r="I46" s="90"/>
      <c r="J46" s="82"/>
      <c r="K46" s="90"/>
      <c r="L46" s="90"/>
      <c r="M46" s="83"/>
      <c r="N46" s="83"/>
      <c r="O46" s="83"/>
      <c r="P46" s="83"/>
      <c r="Q46" s="120"/>
      <c r="R46" s="120"/>
      <c r="S46" s="83"/>
      <c r="T46" s="83"/>
      <c r="U46" s="83"/>
      <c r="V46" s="83"/>
      <c r="W46" s="83"/>
      <c r="X46" s="83"/>
      <c r="Y46" s="121"/>
    </row>
    <row r="47" spans="1:25" x14ac:dyDescent="0.15">
      <c r="A47" s="115"/>
      <c r="B47" s="116"/>
      <c r="C47" s="117"/>
      <c r="D47" s="118"/>
      <c r="E47" s="119" t="s">
        <v>311</v>
      </c>
      <c r="F47" s="81" t="s">
        <v>312</v>
      </c>
      <c r="G47" s="90"/>
      <c r="H47" s="90"/>
      <c r="I47" s="90"/>
      <c r="J47" s="82"/>
      <c r="K47" s="90"/>
      <c r="L47" s="90"/>
      <c r="M47" s="83"/>
      <c r="N47" s="83"/>
      <c r="O47" s="83"/>
      <c r="P47" s="83"/>
      <c r="Q47" s="120"/>
      <c r="R47" s="120"/>
      <c r="S47" s="83"/>
      <c r="T47" s="83"/>
      <c r="U47" s="83"/>
      <c r="V47" s="83"/>
      <c r="W47" s="83"/>
      <c r="X47" s="83"/>
      <c r="Y47" s="121"/>
    </row>
    <row r="48" spans="1:25" ht="11.25" x14ac:dyDescent="0.15">
      <c r="A48" s="115"/>
      <c r="B48" s="116"/>
      <c r="C48" s="117"/>
      <c r="D48" s="118"/>
      <c r="E48" s="119" t="s">
        <v>313</v>
      </c>
      <c r="F48" s="81" t="s">
        <v>314</v>
      </c>
      <c r="G48" s="135">
        <f>H48+I48</f>
        <v>3468.2</v>
      </c>
      <c r="H48" s="135"/>
      <c r="I48" s="135">
        <v>3468.2</v>
      </c>
      <c r="J48" s="82">
        <f t="shared" si="0"/>
        <v>2600</v>
      </c>
      <c r="K48" s="89">
        <v>0</v>
      </c>
      <c r="L48" s="136">
        <v>2600</v>
      </c>
      <c r="M48" s="83">
        <f>N48+O48</f>
        <v>2600</v>
      </c>
      <c r="N48" s="83"/>
      <c r="O48" s="83">
        <v>2600</v>
      </c>
      <c r="P48" s="137">
        <f>M48-J48</f>
        <v>0</v>
      </c>
      <c r="Q48" s="120">
        <f t="shared" si="3"/>
        <v>0</v>
      </c>
      <c r="R48" s="120">
        <f t="shared" si="3"/>
        <v>0</v>
      </c>
      <c r="S48" s="83">
        <f>T48+U48</f>
        <v>1000</v>
      </c>
      <c r="T48" s="83">
        <f>N48*5%+N48</f>
        <v>0</v>
      </c>
      <c r="U48" s="83">
        <v>1000</v>
      </c>
      <c r="V48" s="83">
        <f>W48+X48</f>
        <v>2600</v>
      </c>
      <c r="W48" s="83">
        <f>T48*4%+T48</f>
        <v>0</v>
      </c>
      <c r="X48" s="83">
        <v>2600</v>
      </c>
      <c r="Y48" s="121"/>
    </row>
    <row r="49" spans="1:25" ht="11.25" x14ac:dyDescent="0.15">
      <c r="A49" s="115"/>
      <c r="B49" s="116"/>
      <c r="C49" s="117"/>
      <c r="D49" s="118"/>
      <c r="E49" s="119" t="s">
        <v>315</v>
      </c>
      <c r="F49" s="81" t="s">
        <v>316</v>
      </c>
      <c r="G49" s="135">
        <f>H49+I49</f>
        <v>492</v>
      </c>
      <c r="H49" s="135">
        <v>0</v>
      </c>
      <c r="I49" s="135">
        <v>492</v>
      </c>
      <c r="J49" s="82">
        <f t="shared" si="0"/>
        <v>300</v>
      </c>
      <c r="K49" s="89">
        <v>0</v>
      </c>
      <c r="L49" s="136">
        <v>300</v>
      </c>
      <c r="M49" s="83">
        <f>N49+O49</f>
        <v>300</v>
      </c>
      <c r="N49" s="83">
        <f>K49*4%+K49</f>
        <v>0</v>
      </c>
      <c r="O49" s="83">
        <v>300</v>
      </c>
      <c r="P49" s="137">
        <f>M49-J49</f>
        <v>0</v>
      </c>
      <c r="Q49" s="120">
        <f t="shared" si="3"/>
        <v>0</v>
      </c>
      <c r="R49" s="120">
        <f t="shared" si="3"/>
        <v>0</v>
      </c>
      <c r="S49" s="83">
        <f>T49+U49</f>
        <v>1000</v>
      </c>
      <c r="T49" s="83">
        <f>N49*5%+N49</f>
        <v>0</v>
      </c>
      <c r="U49" s="83">
        <v>1000</v>
      </c>
      <c r="V49" s="83">
        <f>W49+X49</f>
        <v>1500</v>
      </c>
      <c r="W49" s="83">
        <f>T49*4%+T49</f>
        <v>0</v>
      </c>
      <c r="X49" s="83">
        <v>1500</v>
      </c>
      <c r="Y49" s="121"/>
    </row>
    <row r="50" spans="1:25" x14ac:dyDescent="0.15">
      <c r="A50" s="115"/>
      <c r="B50" s="116"/>
      <c r="C50" s="117"/>
      <c r="D50" s="118"/>
      <c r="E50" s="119" t="s">
        <v>317</v>
      </c>
      <c r="F50" s="81" t="s">
        <v>318</v>
      </c>
      <c r="G50" s="90"/>
      <c r="H50" s="90"/>
      <c r="I50" s="90"/>
      <c r="J50" s="82"/>
      <c r="K50" s="90"/>
      <c r="L50" s="90"/>
      <c r="M50" s="83"/>
      <c r="N50" s="83"/>
      <c r="O50" s="83"/>
      <c r="P50" s="83"/>
      <c r="Q50" s="120"/>
      <c r="R50" s="120"/>
      <c r="S50" s="83"/>
      <c r="T50" s="83"/>
      <c r="U50" s="83"/>
      <c r="V50" s="83"/>
      <c r="W50" s="83"/>
      <c r="X50" s="83"/>
      <c r="Y50" s="121"/>
    </row>
    <row r="51" spans="1:25" ht="21" x14ac:dyDescent="0.15">
      <c r="A51" s="130"/>
      <c r="B51" s="109"/>
      <c r="C51" s="131"/>
      <c r="D51" s="132"/>
      <c r="E51" s="122" t="s">
        <v>319</v>
      </c>
      <c r="F51" s="133"/>
      <c r="G51" s="86"/>
      <c r="H51" s="86"/>
      <c r="I51" s="86"/>
      <c r="J51" s="82"/>
      <c r="K51" s="86"/>
      <c r="L51" s="86"/>
      <c r="M51" s="83"/>
      <c r="N51" s="83"/>
      <c r="O51" s="83"/>
      <c r="P51" s="83"/>
      <c r="Q51" s="120"/>
      <c r="R51" s="120"/>
      <c r="S51" s="83"/>
      <c r="T51" s="83"/>
      <c r="U51" s="83"/>
      <c r="V51" s="83"/>
      <c r="W51" s="83"/>
      <c r="X51" s="83"/>
      <c r="Y51" s="112"/>
    </row>
    <row r="52" spans="1:25" ht="21" x14ac:dyDescent="0.15">
      <c r="A52" s="130"/>
      <c r="B52" s="109"/>
      <c r="C52" s="131"/>
      <c r="D52" s="132"/>
      <c r="E52" s="142" t="s">
        <v>320</v>
      </c>
      <c r="F52" s="71" t="s">
        <v>288</v>
      </c>
      <c r="G52" s="83"/>
      <c r="H52" s="83"/>
      <c r="I52" s="83"/>
      <c r="J52" s="82"/>
      <c r="K52" s="83"/>
      <c r="L52" s="83"/>
      <c r="M52" s="83"/>
      <c r="N52" s="83"/>
      <c r="O52" s="83"/>
      <c r="P52" s="83"/>
      <c r="Q52" s="120"/>
      <c r="R52" s="120"/>
      <c r="S52" s="83"/>
      <c r="T52" s="83"/>
      <c r="U52" s="83"/>
      <c r="V52" s="83"/>
      <c r="W52" s="83"/>
      <c r="X52" s="83"/>
      <c r="Y52" s="112"/>
    </row>
    <row r="53" spans="1:25" x14ac:dyDescent="0.15">
      <c r="A53" s="130"/>
      <c r="B53" s="109"/>
      <c r="C53" s="131"/>
      <c r="D53" s="132"/>
      <c r="E53" s="142" t="s">
        <v>321</v>
      </c>
      <c r="F53" s="71" t="s">
        <v>322</v>
      </c>
      <c r="G53" s="83"/>
      <c r="H53" s="83"/>
      <c r="I53" s="83"/>
      <c r="J53" s="82"/>
      <c r="K53" s="83"/>
      <c r="L53" s="83"/>
      <c r="M53" s="83"/>
      <c r="N53" s="83"/>
      <c r="O53" s="83"/>
      <c r="P53" s="83"/>
      <c r="Q53" s="120"/>
      <c r="R53" s="120"/>
      <c r="S53" s="83"/>
      <c r="T53" s="83"/>
      <c r="U53" s="83"/>
      <c r="V53" s="83"/>
      <c r="W53" s="83"/>
      <c r="X53" s="83"/>
      <c r="Y53" s="112"/>
    </row>
    <row r="54" spans="1:25" x14ac:dyDescent="0.15">
      <c r="A54" s="130"/>
      <c r="B54" s="109"/>
      <c r="C54" s="131"/>
      <c r="D54" s="132"/>
      <c r="E54" s="142" t="s">
        <v>323</v>
      </c>
      <c r="F54" s="71" t="s">
        <v>324</v>
      </c>
      <c r="G54" s="83"/>
      <c r="H54" s="83"/>
      <c r="I54" s="83"/>
      <c r="J54" s="82"/>
      <c r="K54" s="83"/>
      <c r="L54" s="83"/>
      <c r="M54" s="83"/>
      <c r="N54" s="83"/>
      <c r="O54" s="83"/>
      <c r="P54" s="83"/>
      <c r="Q54" s="120"/>
      <c r="R54" s="120"/>
      <c r="S54" s="83"/>
      <c r="T54" s="83"/>
      <c r="U54" s="83"/>
      <c r="V54" s="83"/>
      <c r="W54" s="83"/>
      <c r="X54" s="83"/>
      <c r="Y54" s="112"/>
    </row>
    <row r="55" spans="1:25" x14ac:dyDescent="0.15">
      <c r="A55" s="108" t="s">
        <v>326</v>
      </c>
      <c r="B55" s="109" t="s">
        <v>188</v>
      </c>
      <c r="C55" s="71" t="s">
        <v>325</v>
      </c>
      <c r="D55" s="71" t="s">
        <v>189</v>
      </c>
      <c r="E55" s="122" t="s">
        <v>327</v>
      </c>
      <c r="F55" s="123"/>
      <c r="G55" s="84">
        <f>G57+G74</f>
        <v>5886.2</v>
      </c>
      <c r="H55" s="84">
        <f t="shared" ref="H55:X55" si="17">H57+H74</f>
        <v>5886.2</v>
      </c>
      <c r="I55" s="84">
        <f t="shared" si="17"/>
        <v>0</v>
      </c>
      <c r="J55" s="82">
        <f t="shared" si="0"/>
        <v>6821</v>
      </c>
      <c r="K55" s="84">
        <f t="shared" si="17"/>
        <v>6821</v>
      </c>
      <c r="L55" s="84">
        <f t="shared" si="17"/>
        <v>0</v>
      </c>
      <c r="M55" s="84">
        <f t="shared" si="17"/>
        <v>4980</v>
      </c>
      <c r="N55" s="84">
        <f t="shared" si="17"/>
        <v>4980</v>
      </c>
      <c r="O55" s="84">
        <f t="shared" si="17"/>
        <v>0</v>
      </c>
      <c r="P55" s="84">
        <f t="shared" si="17"/>
        <v>-1741</v>
      </c>
      <c r="Q55" s="84">
        <f t="shared" si="3"/>
        <v>-1841</v>
      </c>
      <c r="R55" s="84">
        <f t="shared" si="3"/>
        <v>0</v>
      </c>
      <c r="S55" s="84">
        <f t="shared" si="17"/>
        <v>4980</v>
      </c>
      <c r="T55" s="84">
        <f t="shared" si="17"/>
        <v>4980</v>
      </c>
      <c r="U55" s="84">
        <f t="shared" si="17"/>
        <v>0</v>
      </c>
      <c r="V55" s="84">
        <f t="shared" si="17"/>
        <v>4980</v>
      </c>
      <c r="W55" s="84">
        <f t="shared" si="17"/>
        <v>4980</v>
      </c>
      <c r="X55" s="84">
        <f t="shared" si="17"/>
        <v>0</v>
      </c>
      <c r="Y55" s="112"/>
    </row>
    <row r="56" spans="1:25" x14ac:dyDescent="0.15">
      <c r="A56" s="115"/>
      <c r="B56" s="116"/>
      <c r="C56" s="117"/>
      <c r="D56" s="118"/>
      <c r="E56" s="119" t="s">
        <v>190</v>
      </c>
      <c r="F56" s="118"/>
      <c r="G56" s="90"/>
      <c r="H56" s="90"/>
      <c r="I56" s="90"/>
      <c r="J56" s="82"/>
      <c r="K56" s="90"/>
      <c r="L56" s="90"/>
      <c r="M56" s="83"/>
      <c r="N56" s="83"/>
      <c r="O56" s="83"/>
      <c r="P56" s="83"/>
      <c r="Q56" s="120">
        <f t="shared" si="3"/>
        <v>0</v>
      </c>
      <c r="R56" s="120">
        <f t="shared" si="3"/>
        <v>0</v>
      </c>
      <c r="S56" s="83"/>
      <c r="T56" s="83"/>
      <c r="U56" s="83"/>
      <c r="V56" s="83"/>
      <c r="W56" s="83"/>
      <c r="X56" s="83"/>
      <c r="Y56" s="121"/>
    </row>
    <row r="57" spans="1:25" s="113" customFormat="1" ht="21" x14ac:dyDescent="0.15">
      <c r="A57" s="124" t="s">
        <v>328</v>
      </c>
      <c r="B57" s="125" t="s">
        <v>188</v>
      </c>
      <c r="C57" s="126" t="s">
        <v>325</v>
      </c>
      <c r="D57" s="126" t="s">
        <v>247</v>
      </c>
      <c r="E57" s="127" t="s">
        <v>329</v>
      </c>
      <c r="F57" s="128"/>
      <c r="G57" s="85">
        <f>G59</f>
        <v>2426.1999999999998</v>
      </c>
      <c r="H57" s="85">
        <f t="shared" ref="H57:X57" si="18">H59</f>
        <v>2426.1999999999998</v>
      </c>
      <c r="I57" s="85">
        <f t="shared" si="18"/>
        <v>0</v>
      </c>
      <c r="J57" s="82">
        <f t="shared" si="0"/>
        <v>2711</v>
      </c>
      <c r="K57" s="85">
        <f t="shared" si="18"/>
        <v>2711</v>
      </c>
      <c r="L57" s="85">
        <f t="shared" si="18"/>
        <v>0</v>
      </c>
      <c r="M57" s="85">
        <f t="shared" si="18"/>
        <v>0</v>
      </c>
      <c r="N57" s="85">
        <f t="shared" si="18"/>
        <v>0</v>
      </c>
      <c r="O57" s="85">
        <f t="shared" si="18"/>
        <v>0</v>
      </c>
      <c r="P57" s="85">
        <f t="shared" si="18"/>
        <v>-2611</v>
      </c>
      <c r="Q57" s="82">
        <f t="shared" si="3"/>
        <v>-2711</v>
      </c>
      <c r="R57" s="82">
        <f t="shared" si="3"/>
        <v>0</v>
      </c>
      <c r="S57" s="85">
        <f t="shared" si="18"/>
        <v>0</v>
      </c>
      <c r="T57" s="85">
        <f t="shared" si="18"/>
        <v>0</v>
      </c>
      <c r="U57" s="85">
        <f t="shared" si="18"/>
        <v>0</v>
      </c>
      <c r="V57" s="85">
        <f t="shared" si="18"/>
        <v>0</v>
      </c>
      <c r="W57" s="85">
        <f t="shared" si="18"/>
        <v>0</v>
      </c>
      <c r="X57" s="85">
        <f t="shared" si="18"/>
        <v>0</v>
      </c>
      <c r="Y57" s="129"/>
    </row>
    <row r="58" spans="1:25" x14ac:dyDescent="0.15">
      <c r="A58" s="115"/>
      <c r="B58" s="116"/>
      <c r="C58" s="117"/>
      <c r="D58" s="118"/>
      <c r="E58" s="119" t="s">
        <v>5</v>
      </c>
      <c r="F58" s="118"/>
      <c r="G58" s="90"/>
      <c r="H58" s="90"/>
      <c r="I58" s="90"/>
      <c r="J58" s="82"/>
      <c r="K58" s="90"/>
      <c r="L58" s="90"/>
      <c r="M58" s="83"/>
      <c r="N58" s="83"/>
      <c r="O58" s="83"/>
      <c r="P58" s="83"/>
      <c r="Q58" s="120"/>
      <c r="R58" s="120"/>
      <c r="S58" s="83"/>
      <c r="T58" s="83"/>
      <c r="U58" s="83"/>
      <c r="V58" s="83"/>
      <c r="W58" s="83"/>
      <c r="X58" s="83"/>
      <c r="Y58" s="121"/>
    </row>
    <row r="59" spans="1:25" ht="63" customHeight="1" x14ac:dyDescent="0.15">
      <c r="A59" s="130"/>
      <c r="B59" s="109"/>
      <c r="C59" s="131"/>
      <c r="D59" s="132"/>
      <c r="E59" s="122" t="s">
        <v>330</v>
      </c>
      <c r="F59" s="133"/>
      <c r="G59" s="86">
        <f>G60+G61+G62+G63+G64+G65+G66+G67+G68+G69+G70+G71+G72+G73</f>
        <v>2426.1999999999998</v>
      </c>
      <c r="H59" s="86">
        <f t="shared" ref="H59:X59" si="19">H60+H61+H62+H63+H64+H65+H66+H67+H68+H69+H70+H71+H72+H73</f>
        <v>2426.1999999999998</v>
      </c>
      <c r="I59" s="86">
        <f t="shared" si="19"/>
        <v>0</v>
      </c>
      <c r="J59" s="82">
        <f t="shared" si="0"/>
        <v>2711</v>
      </c>
      <c r="K59" s="86">
        <f t="shared" si="19"/>
        <v>2711</v>
      </c>
      <c r="L59" s="86">
        <f t="shared" si="19"/>
        <v>0</v>
      </c>
      <c r="M59" s="86">
        <f t="shared" si="19"/>
        <v>0</v>
      </c>
      <c r="N59" s="86">
        <f t="shared" si="19"/>
        <v>0</v>
      </c>
      <c r="O59" s="86">
        <f t="shared" si="19"/>
        <v>0</v>
      </c>
      <c r="P59" s="86">
        <f t="shared" si="19"/>
        <v>-2611</v>
      </c>
      <c r="Q59" s="82">
        <f t="shared" si="3"/>
        <v>-2711</v>
      </c>
      <c r="R59" s="82">
        <f t="shared" si="3"/>
        <v>0</v>
      </c>
      <c r="S59" s="86">
        <f t="shared" si="19"/>
        <v>0</v>
      </c>
      <c r="T59" s="86">
        <f t="shared" si="19"/>
        <v>0</v>
      </c>
      <c r="U59" s="86">
        <f t="shared" si="19"/>
        <v>0</v>
      </c>
      <c r="V59" s="86">
        <f t="shared" si="19"/>
        <v>0</v>
      </c>
      <c r="W59" s="86">
        <f t="shared" si="19"/>
        <v>0</v>
      </c>
      <c r="X59" s="86">
        <f t="shared" si="19"/>
        <v>0</v>
      </c>
      <c r="Y59" s="271" t="s">
        <v>641</v>
      </c>
    </row>
    <row r="60" spans="1:25" ht="11.25" x14ac:dyDescent="0.15">
      <c r="A60" s="134"/>
      <c r="B60" s="143"/>
      <c r="C60" s="134"/>
      <c r="D60" s="134"/>
      <c r="E60" s="141" t="s">
        <v>331</v>
      </c>
      <c r="F60" s="134" t="s">
        <v>253</v>
      </c>
      <c r="G60" s="135">
        <f t="shared" ref="G60:G72" si="20">H60+I60</f>
        <v>1999</v>
      </c>
      <c r="H60" s="135">
        <v>1999</v>
      </c>
      <c r="I60" s="135">
        <v>0</v>
      </c>
      <c r="J60" s="82">
        <f t="shared" si="0"/>
        <v>1999</v>
      </c>
      <c r="K60" s="89">
        <v>1999</v>
      </c>
      <c r="L60" s="136">
        <v>0</v>
      </c>
      <c r="M60" s="83">
        <f t="shared" ref="M60:M72" si="21">N60+O60</f>
        <v>0</v>
      </c>
      <c r="N60" s="83">
        <v>0</v>
      </c>
      <c r="O60" s="83"/>
      <c r="P60" s="137">
        <f t="shared" ref="P60:P68" si="22">M60-J60</f>
        <v>-1999</v>
      </c>
      <c r="Q60" s="120">
        <f t="shared" si="3"/>
        <v>-1999</v>
      </c>
      <c r="R60" s="120">
        <f t="shared" si="3"/>
        <v>0</v>
      </c>
      <c r="S60" s="83">
        <f t="shared" ref="S60:S72" si="23">T60+U60</f>
        <v>0</v>
      </c>
      <c r="T60" s="83"/>
      <c r="U60" s="83"/>
      <c r="V60" s="83">
        <f t="shared" ref="V60:V72" si="24">W60+X60</f>
        <v>0</v>
      </c>
      <c r="W60" s="83"/>
      <c r="X60" s="83"/>
      <c r="Y60" s="272"/>
    </row>
    <row r="61" spans="1:25" ht="22.5" x14ac:dyDescent="0.15">
      <c r="A61" s="134"/>
      <c r="B61" s="143"/>
      <c r="C61" s="134"/>
      <c r="D61" s="134"/>
      <c r="E61" s="141" t="s">
        <v>332</v>
      </c>
      <c r="F61" s="134" t="s">
        <v>255</v>
      </c>
      <c r="G61" s="135">
        <f t="shared" si="20"/>
        <v>0</v>
      </c>
      <c r="H61" s="135">
        <v>0</v>
      </c>
      <c r="I61" s="135">
        <v>0</v>
      </c>
      <c r="J61" s="82"/>
      <c r="K61" s="89">
        <v>100</v>
      </c>
      <c r="L61" s="136">
        <v>0</v>
      </c>
      <c r="M61" s="83">
        <f t="shared" si="21"/>
        <v>0</v>
      </c>
      <c r="N61" s="83">
        <v>0</v>
      </c>
      <c r="O61" s="83"/>
      <c r="P61" s="137">
        <f t="shared" si="22"/>
        <v>0</v>
      </c>
      <c r="Q61" s="120">
        <f t="shared" si="3"/>
        <v>-100</v>
      </c>
      <c r="R61" s="120">
        <f t="shared" si="3"/>
        <v>0</v>
      </c>
      <c r="S61" s="83">
        <f t="shared" si="23"/>
        <v>0</v>
      </c>
      <c r="T61" s="83"/>
      <c r="U61" s="83"/>
      <c r="V61" s="83">
        <f t="shared" si="24"/>
        <v>0</v>
      </c>
      <c r="W61" s="83"/>
      <c r="X61" s="83"/>
      <c r="Y61" s="272"/>
    </row>
    <row r="62" spans="1:25" ht="11.25" x14ac:dyDescent="0.15">
      <c r="A62" s="134"/>
      <c r="B62" s="143"/>
      <c r="C62" s="134"/>
      <c r="D62" s="134"/>
      <c r="E62" s="141" t="s">
        <v>333</v>
      </c>
      <c r="F62" s="134" t="s">
        <v>258</v>
      </c>
      <c r="G62" s="135">
        <f t="shared" si="20"/>
        <v>108.7</v>
      </c>
      <c r="H62" s="135">
        <v>108.7</v>
      </c>
      <c r="I62" s="135">
        <v>0</v>
      </c>
      <c r="J62" s="82">
        <f t="shared" si="0"/>
        <v>270</v>
      </c>
      <c r="K62" s="89">
        <v>270</v>
      </c>
      <c r="L62" s="136">
        <v>0</v>
      </c>
      <c r="M62" s="83">
        <f t="shared" si="21"/>
        <v>0</v>
      </c>
      <c r="N62" s="83">
        <v>0</v>
      </c>
      <c r="O62" s="83"/>
      <c r="P62" s="137">
        <f t="shared" si="22"/>
        <v>-270</v>
      </c>
      <c r="Q62" s="120">
        <f t="shared" si="3"/>
        <v>-270</v>
      </c>
      <c r="R62" s="120">
        <f t="shared" si="3"/>
        <v>0</v>
      </c>
      <c r="S62" s="83">
        <f t="shared" si="23"/>
        <v>0</v>
      </c>
      <c r="T62" s="83"/>
      <c r="U62" s="83"/>
      <c r="V62" s="83">
        <f t="shared" si="24"/>
        <v>0</v>
      </c>
      <c r="W62" s="83"/>
      <c r="X62" s="83"/>
      <c r="Y62" s="272"/>
    </row>
    <row r="63" spans="1:25" ht="11.25" x14ac:dyDescent="0.15">
      <c r="A63" s="134"/>
      <c r="B63" s="143"/>
      <c r="C63" s="134"/>
      <c r="D63" s="134"/>
      <c r="E63" s="141" t="s">
        <v>334</v>
      </c>
      <c r="F63" s="134" t="s">
        <v>260</v>
      </c>
      <c r="G63" s="135">
        <f t="shared" si="20"/>
        <v>1.9</v>
      </c>
      <c r="H63" s="135">
        <v>1.9</v>
      </c>
      <c r="I63" s="135">
        <v>0</v>
      </c>
      <c r="J63" s="82">
        <f t="shared" si="0"/>
        <v>10</v>
      </c>
      <c r="K63" s="89">
        <v>10</v>
      </c>
      <c r="L63" s="136">
        <v>0</v>
      </c>
      <c r="M63" s="83">
        <f t="shared" si="21"/>
        <v>0</v>
      </c>
      <c r="N63" s="83">
        <v>0</v>
      </c>
      <c r="O63" s="83"/>
      <c r="P63" s="137">
        <f t="shared" si="22"/>
        <v>-10</v>
      </c>
      <c r="Q63" s="120">
        <f t="shared" si="3"/>
        <v>-10</v>
      </c>
      <c r="R63" s="120">
        <f t="shared" si="3"/>
        <v>0</v>
      </c>
      <c r="S63" s="83">
        <f t="shared" si="23"/>
        <v>0</v>
      </c>
      <c r="T63" s="83"/>
      <c r="U63" s="83"/>
      <c r="V63" s="83">
        <f t="shared" si="24"/>
        <v>0</v>
      </c>
      <c r="W63" s="83"/>
      <c r="X63" s="83"/>
      <c r="Y63" s="272"/>
    </row>
    <row r="64" spans="1:25" ht="11.25" x14ac:dyDescent="0.15">
      <c r="A64" s="134"/>
      <c r="B64" s="143"/>
      <c r="C64" s="134"/>
      <c r="D64" s="134"/>
      <c r="E64" s="141" t="s">
        <v>335</v>
      </c>
      <c r="F64" s="134" t="s">
        <v>262</v>
      </c>
      <c r="G64" s="135">
        <f t="shared" si="20"/>
        <v>60.6</v>
      </c>
      <c r="H64" s="135">
        <v>60.6</v>
      </c>
      <c r="I64" s="135">
        <v>0</v>
      </c>
      <c r="J64" s="82">
        <f t="shared" si="0"/>
        <v>72</v>
      </c>
      <c r="K64" s="89">
        <v>72</v>
      </c>
      <c r="L64" s="136">
        <v>0</v>
      </c>
      <c r="M64" s="83">
        <f t="shared" si="21"/>
        <v>0</v>
      </c>
      <c r="N64" s="83">
        <v>0</v>
      </c>
      <c r="O64" s="83"/>
      <c r="P64" s="137">
        <f t="shared" si="22"/>
        <v>-72</v>
      </c>
      <c r="Q64" s="120">
        <f t="shared" si="3"/>
        <v>-72</v>
      </c>
      <c r="R64" s="120">
        <f t="shared" si="3"/>
        <v>0</v>
      </c>
      <c r="S64" s="83">
        <f t="shared" si="23"/>
        <v>0</v>
      </c>
      <c r="T64" s="83"/>
      <c r="U64" s="83"/>
      <c r="V64" s="83">
        <f t="shared" si="24"/>
        <v>0</v>
      </c>
      <c r="W64" s="83"/>
      <c r="X64" s="83"/>
      <c r="Y64" s="272"/>
    </row>
    <row r="65" spans="1:25" ht="11.25" x14ac:dyDescent="0.15">
      <c r="A65" s="134"/>
      <c r="B65" s="143"/>
      <c r="C65" s="134"/>
      <c r="D65" s="134"/>
      <c r="E65" s="141" t="s">
        <v>336</v>
      </c>
      <c r="F65" s="134" t="s">
        <v>268</v>
      </c>
      <c r="G65" s="135">
        <f t="shared" si="20"/>
        <v>0</v>
      </c>
      <c r="H65" s="135">
        <v>0</v>
      </c>
      <c r="I65" s="135">
        <v>0</v>
      </c>
      <c r="J65" s="82"/>
      <c r="K65" s="89">
        <v>0</v>
      </c>
      <c r="L65" s="136">
        <v>0</v>
      </c>
      <c r="M65" s="83">
        <f t="shared" si="21"/>
        <v>0</v>
      </c>
      <c r="N65" s="83">
        <v>0</v>
      </c>
      <c r="O65" s="83"/>
      <c r="P65" s="137">
        <f t="shared" si="22"/>
        <v>0</v>
      </c>
      <c r="Q65" s="120">
        <f t="shared" si="3"/>
        <v>0</v>
      </c>
      <c r="R65" s="120">
        <f t="shared" si="3"/>
        <v>0</v>
      </c>
      <c r="S65" s="83">
        <f t="shared" si="23"/>
        <v>0</v>
      </c>
      <c r="T65" s="83"/>
      <c r="U65" s="83"/>
      <c r="V65" s="83">
        <f t="shared" si="24"/>
        <v>0</v>
      </c>
      <c r="W65" s="83"/>
      <c r="X65" s="83"/>
      <c r="Y65" s="272"/>
    </row>
    <row r="66" spans="1:25" ht="11.25" x14ac:dyDescent="0.15">
      <c r="A66" s="134"/>
      <c r="B66" s="143"/>
      <c r="C66" s="134"/>
      <c r="D66" s="134"/>
      <c r="E66" s="141" t="s">
        <v>337</v>
      </c>
      <c r="F66" s="134" t="s">
        <v>278</v>
      </c>
      <c r="G66" s="135">
        <f t="shared" si="20"/>
        <v>0</v>
      </c>
      <c r="H66" s="135">
        <v>0</v>
      </c>
      <c r="I66" s="135">
        <v>0</v>
      </c>
      <c r="J66" s="82">
        <f t="shared" si="0"/>
        <v>0</v>
      </c>
      <c r="K66" s="89">
        <v>0</v>
      </c>
      <c r="L66" s="136">
        <v>0</v>
      </c>
      <c r="M66" s="83">
        <f t="shared" si="21"/>
        <v>0</v>
      </c>
      <c r="N66" s="83">
        <v>0</v>
      </c>
      <c r="O66" s="83"/>
      <c r="P66" s="137">
        <f t="shared" si="22"/>
        <v>0</v>
      </c>
      <c r="Q66" s="120">
        <f t="shared" si="3"/>
        <v>0</v>
      </c>
      <c r="R66" s="120">
        <f t="shared" si="3"/>
        <v>0</v>
      </c>
      <c r="S66" s="83">
        <f t="shared" si="23"/>
        <v>0</v>
      </c>
      <c r="T66" s="83"/>
      <c r="U66" s="83"/>
      <c r="V66" s="83">
        <f t="shared" si="24"/>
        <v>0</v>
      </c>
      <c r="W66" s="83"/>
      <c r="X66" s="83"/>
      <c r="Y66" s="272"/>
    </row>
    <row r="67" spans="1:25" ht="11.25" x14ac:dyDescent="0.15">
      <c r="A67" s="134"/>
      <c r="B67" s="143"/>
      <c r="C67" s="134"/>
      <c r="D67" s="134"/>
      <c r="E67" s="141" t="s">
        <v>338</v>
      </c>
      <c r="F67" s="134" t="s">
        <v>284</v>
      </c>
      <c r="G67" s="135">
        <f t="shared" si="20"/>
        <v>240</v>
      </c>
      <c r="H67" s="135">
        <v>240</v>
      </c>
      <c r="I67" s="135">
        <v>0</v>
      </c>
      <c r="J67" s="82">
        <f t="shared" si="0"/>
        <v>240</v>
      </c>
      <c r="K67" s="89">
        <v>240</v>
      </c>
      <c r="L67" s="136">
        <v>0</v>
      </c>
      <c r="M67" s="83">
        <f t="shared" si="21"/>
        <v>0</v>
      </c>
      <c r="N67" s="83">
        <v>0</v>
      </c>
      <c r="O67" s="83"/>
      <c r="P67" s="137">
        <f t="shared" si="22"/>
        <v>-240</v>
      </c>
      <c r="Q67" s="120">
        <f t="shared" si="3"/>
        <v>-240</v>
      </c>
      <c r="R67" s="120">
        <f t="shared" si="3"/>
        <v>0</v>
      </c>
      <c r="S67" s="83">
        <f t="shared" si="23"/>
        <v>0</v>
      </c>
      <c r="T67" s="83"/>
      <c r="U67" s="83"/>
      <c r="V67" s="83">
        <f t="shared" si="24"/>
        <v>0</v>
      </c>
      <c r="W67" s="83"/>
      <c r="X67" s="83"/>
      <c r="Y67" s="272"/>
    </row>
    <row r="68" spans="1:25" ht="22.5" x14ac:dyDescent="0.15">
      <c r="A68" s="134"/>
      <c r="B68" s="143"/>
      <c r="C68" s="134"/>
      <c r="D68" s="134"/>
      <c r="E68" s="141" t="s">
        <v>339</v>
      </c>
      <c r="F68" s="134" t="s">
        <v>290</v>
      </c>
      <c r="G68" s="135">
        <f t="shared" si="20"/>
        <v>16</v>
      </c>
      <c r="H68" s="135">
        <v>16</v>
      </c>
      <c r="I68" s="135">
        <v>0</v>
      </c>
      <c r="J68" s="82">
        <f t="shared" si="0"/>
        <v>20</v>
      </c>
      <c r="K68" s="89">
        <v>20</v>
      </c>
      <c r="L68" s="136">
        <v>0</v>
      </c>
      <c r="M68" s="83">
        <f t="shared" si="21"/>
        <v>0</v>
      </c>
      <c r="N68" s="83">
        <v>0</v>
      </c>
      <c r="O68" s="83"/>
      <c r="P68" s="137">
        <f t="shared" si="22"/>
        <v>-20</v>
      </c>
      <c r="Q68" s="120">
        <f t="shared" si="3"/>
        <v>-20</v>
      </c>
      <c r="R68" s="120">
        <f t="shared" si="3"/>
        <v>0</v>
      </c>
      <c r="S68" s="83">
        <f t="shared" si="23"/>
        <v>0</v>
      </c>
      <c r="T68" s="83"/>
      <c r="U68" s="83"/>
      <c r="V68" s="83">
        <f t="shared" si="24"/>
        <v>0</v>
      </c>
      <c r="W68" s="83"/>
      <c r="X68" s="83"/>
      <c r="Y68" s="272"/>
    </row>
    <row r="69" spans="1:25" ht="11.25" x14ac:dyDescent="0.15">
      <c r="A69" s="134"/>
      <c r="B69" s="143"/>
      <c r="C69" s="134"/>
      <c r="D69" s="134"/>
      <c r="E69" s="141" t="s">
        <v>340</v>
      </c>
      <c r="F69" s="134" t="s">
        <v>292</v>
      </c>
      <c r="G69" s="135">
        <f t="shared" si="20"/>
        <v>0</v>
      </c>
      <c r="H69" s="135">
        <v>0</v>
      </c>
      <c r="I69" s="135">
        <v>0</v>
      </c>
      <c r="J69" s="82">
        <f t="shared" si="0"/>
        <v>0</v>
      </c>
      <c r="K69" s="89"/>
      <c r="L69" s="136">
        <v>0</v>
      </c>
      <c r="M69" s="83">
        <f t="shared" si="21"/>
        <v>0</v>
      </c>
      <c r="N69" s="83"/>
      <c r="O69" s="83"/>
      <c r="P69" s="137">
        <f>M69-J69</f>
        <v>0</v>
      </c>
      <c r="Q69" s="120">
        <f t="shared" si="3"/>
        <v>0</v>
      </c>
      <c r="R69" s="120">
        <f t="shared" si="3"/>
        <v>0</v>
      </c>
      <c r="S69" s="83">
        <f t="shared" si="23"/>
        <v>0</v>
      </c>
      <c r="T69" s="83"/>
      <c r="U69" s="83"/>
      <c r="V69" s="83">
        <f t="shared" si="24"/>
        <v>0</v>
      </c>
      <c r="W69" s="83"/>
      <c r="X69" s="83"/>
      <c r="Y69" s="272"/>
    </row>
    <row r="70" spans="1:25" ht="11.25" x14ac:dyDescent="0.15">
      <c r="A70" s="134"/>
      <c r="B70" s="143"/>
      <c r="C70" s="134"/>
      <c r="D70" s="134"/>
      <c r="E70" s="141" t="s">
        <v>296</v>
      </c>
      <c r="F70" s="134" t="s">
        <v>341</v>
      </c>
      <c r="G70" s="135">
        <f t="shared" si="20"/>
        <v>0</v>
      </c>
      <c r="H70" s="135">
        <v>0</v>
      </c>
      <c r="I70" s="135">
        <v>0</v>
      </c>
      <c r="J70" s="82"/>
      <c r="K70" s="89">
        <v>0</v>
      </c>
      <c r="L70" s="136">
        <v>0</v>
      </c>
      <c r="M70" s="83">
        <f t="shared" si="21"/>
        <v>0</v>
      </c>
      <c r="N70" s="83"/>
      <c r="O70" s="83"/>
      <c r="P70" s="137">
        <f>M70-J70</f>
        <v>0</v>
      </c>
      <c r="Q70" s="120">
        <f t="shared" si="3"/>
        <v>0</v>
      </c>
      <c r="R70" s="120">
        <f t="shared" si="3"/>
        <v>0</v>
      </c>
      <c r="S70" s="83">
        <f t="shared" si="23"/>
        <v>0</v>
      </c>
      <c r="T70" s="83"/>
      <c r="U70" s="83"/>
      <c r="V70" s="83">
        <f t="shared" si="24"/>
        <v>0</v>
      </c>
      <c r="W70" s="83"/>
      <c r="X70" s="83"/>
      <c r="Y70" s="272"/>
    </row>
    <row r="71" spans="1:25" ht="11.25" x14ac:dyDescent="0.15">
      <c r="A71" s="134"/>
      <c r="B71" s="143"/>
      <c r="C71" s="134"/>
      <c r="D71" s="134"/>
      <c r="E71" s="141" t="s">
        <v>342</v>
      </c>
      <c r="F71" s="134" t="s">
        <v>298</v>
      </c>
      <c r="G71" s="135">
        <f t="shared" si="20"/>
        <v>0</v>
      </c>
      <c r="H71" s="135">
        <v>0</v>
      </c>
      <c r="I71" s="135">
        <v>0</v>
      </c>
      <c r="J71" s="82">
        <f>K71+L71</f>
        <v>0</v>
      </c>
      <c r="K71" s="89"/>
      <c r="L71" s="136">
        <v>0</v>
      </c>
      <c r="M71" s="83">
        <f t="shared" si="21"/>
        <v>0</v>
      </c>
      <c r="N71" s="83"/>
      <c r="O71" s="83"/>
      <c r="P71" s="137">
        <f t="shared" ref="P71:R76" si="25">M71-J71</f>
        <v>0</v>
      </c>
      <c r="Q71" s="120">
        <f t="shared" si="25"/>
        <v>0</v>
      </c>
      <c r="R71" s="120">
        <f t="shared" si="25"/>
        <v>0</v>
      </c>
      <c r="S71" s="83">
        <f t="shared" si="23"/>
        <v>0</v>
      </c>
      <c r="T71" s="83"/>
      <c r="U71" s="83"/>
      <c r="V71" s="83">
        <f t="shared" si="24"/>
        <v>0</v>
      </c>
      <c r="W71" s="83"/>
      <c r="X71" s="83"/>
      <c r="Y71" s="272"/>
    </row>
    <row r="72" spans="1:25" ht="11.25" x14ac:dyDescent="0.15">
      <c r="A72" s="134"/>
      <c r="B72" s="143"/>
      <c r="C72" s="134"/>
      <c r="D72" s="134"/>
      <c r="E72" s="141" t="s">
        <v>343</v>
      </c>
      <c r="F72" s="134" t="s">
        <v>300</v>
      </c>
      <c r="G72" s="135">
        <f t="shared" si="20"/>
        <v>0</v>
      </c>
      <c r="H72" s="135">
        <v>0</v>
      </c>
      <c r="I72" s="135">
        <v>0</v>
      </c>
      <c r="J72" s="82"/>
      <c r="K72" s="89">
        <v>0</v>
      </c>
      <c r="L72" s="136">
        <v>0</v>
      </c>
      <c r="M72" s="83">
        <f t="shared" si="21"/>
        <v>0</v>
      </c>
      <c r="N72" s="83"/>
      <c r="O72" s="83"/>
      <c r="P72" s="137">
        <f t="shared" si="25"/>
        <v>0</v>
      </c>
      <c r="Q72" s="120">
        <f t="shared" si="25"/>
        <v>0</v>
      </c>
      <c r="R72" s="120">
        <f t="shared" si="25"/>
        <v>0</v>
      </c>
      <c r="S72" s="83">
        <f t="shared" si="23"/>
        <v>0</v>
      </c>
      <c r="T72" s="83"/>
      <c r="U72" s="83"/>
      <c r="V72" s="83">
        <f t="shared" si="24"/>
        <v>0</v>
      </c>
      <c r="W72" s="83">
        <f>T72*4%+T72</f>
        <v>0</v>
      </c>
      <c r="X72" s="83"/>
      <c r="Y72" s="272"/>
    </row>
    <row r="73" spans="1:25" x14ac:dyDescent="0.15">
      <c r="A73" s="115"/>
      <c r="B73" s="116"/>
      <c r="C73" s="117"/>
      <c r="D73" s="118"/>
      <c r="E73" s="119" t="s">
        <v>309</v>
      </c>
      <c r="F73" s="81" t="s">
        <v>310</v>
      </c>
      <c r="G73" s="90"/>
      <c r="H73" s="90"/>
      <c r="I73" s="90"/>
      <c r="J73" s="82"/>
      <c r="K73" s="90"/>
      <c r="L73" s="90"/>
      <c r="M73" s="83"/>
      <c r="N73" s="83"/>
      <c r="O73" s="83"/>
      <c r="P73" s="83"/>
      <c r="Q73" s="120">
        <f t="shared" si="25"/>
        <v>0</v>
      </c>
      <c r="R73" s="120">
        <f t="shared" si="25"/>
        <v>0</v>
      </c>
      <c r="S73" s="83"/>
      <c r="T73" s="83"/>
      <c r="U73" s="83"/>
      <c r="V73" s="83"/>
      <c r="W73" s="83"/>
      <c r="X73" s="83"/>
      <c r="Y73" s="273"/>
    </row>
    <row r="74" spans="1:25" ht="11.25" x14ac:dyDescent="0.15">
      <c r="A74" s="144" t="s">
        <v>344</v>
      </c>
      <c r="B74" s="145" t="s">
        <v>247</v>
      </c>
      <c r="C74" s="144" t="s">
        <v>325</v>
      </c>
      <c r="D74" s="144" t="s">
        <v>325</v>
      </c>
      <c r="E74" s="146" t="s">
        <v>345</v>
      </c>
      <c r="F74" s="144"/>
      <c r="G74" s="147">
        <f>G75+G76</f>
        <v>3460</v>
      </c>
      <c r="H74" s="147">
        <f t="shared" ref="H74:W74" si="26">H75+H76</f>
        <v>3460</v>
      </c>
      <c r="I74" s="147">
        <f t="shared" si="26"/>
        <v>0</v>
      </c>
      <c r="J74" s="82">
        <f>K74+L74</f>
        <v>4110</v>
      </c>
      <c r="K74" s="87">
        <f t="shared" si="26"/>
        <v>4110</v>
      </c>
      <c r="L74" s="87">
        <f t="shared" si="26"/>
        <v>0</v>
      </c>
      <c r="M74" s="87">
        <f t="shared" si="26"/>
        <v>4980</v>
      </c>
      <c r="N74" s="87">
        <f t="shared" si="26"/>
        <v>4980</v>
      </c>
      <c r="O74" s="87">
        <f t="shared" si="26"/>
        <v>0</v>
      </c>
      <c r="P74" s="87">
        <f t="shared" si="26"/>
        <v>870</v>
      </c>
      <c r="Q74" s="82">
        <f t="shared" si="25"/>
        <v>870</v>
      </c>
      <c r="R74" s="82">
        <f t="shared" si="25"/>
        <v>0</v>
      </c>
      <c r="S74" s="87">
        <f t="shared" si="26"/>
        <v>4980</v>
      </c>
      <c r="T74" s="85">
        <f>T75</f>
        <v>4980</v>
      </c>
      <c r="U74" s="87">
        <f t="shared" si="26"/>
        <v>0</v>
      </c>
      <c r="V74" s="87">
        <f t="shared" si="26"/>
        <v>4980</v>
      </c>
      <c r="W74" s="87">
        <f t="shared" si="26"/>
        <v>4980</v>
      </c>
      <c r="X74" s="85"/>
      <c r="Y74" s="148"/>
    </row>
    <row r="75" spans="1:25" ht="11.25" x14ac:dyDescent="0.15">
      <c r="A75" s="134"/>
      <c r="B75" s="143"/>
      <c r="C75" s="134"/>
      <c r="D75" s="134"/>
      <c r="E75" s="141" t="s">
        <v>346</v>
      </c>
      <c r="F75" s="134" t="s">
        <v>274</v>
      </c>
      <c r="G75" s="135">
        <f>H75+I75</f>
        <v>3460</v>
      </c>
      <c r="H75" s="135">
        <v>3460</v>
      </c>
      <c r="I75" s="135">
        <v>0</v>
      </c>
      <c r="J75" s="120">
        <f>K75+L75</f>
        <v>4110</v>
      </c>
      <c r="K75" s="89">
        <v>4110</v>
      </c>
      <c r="L75" s="136">
        <v>0</v>
      </c>
      <c r="M75" s="83">
        <f>N75+O75</f>
        <v>4980</v>
      </c>
      <c r="N75" s="83">
        <v>4980</v>
      </c>
      <c r="O75" s="83"/>
      <c r="P75" s="137">
        <f>M75-J75</f>
        <v>870</v>
      </c>
      <c r="Q75" s="120">
        <f t="shared" si="25"/>
        <v>870</v>
      </c>
      <c r="R75" s="120">
        <f t="shared" si="25"/>
        <v>0</v>
      </c>
      <c r="S75" s="83">
        <f>T75+U75</f>
        <v>4980</v>
      </c>
      <c r="T75" s="83">
        <v>4980</v>
      </c>
      <c r="U75" s="83"/>
      <c r="V75" s="83">
        <f>W75+X75</f>
        <v>4980</v>
      </c>
      <c r="W75" s="83">
        <v>4980</v>
      </c>
      <c r="X75" s="83"/>
      <c r="Y75" s="121"/>
    </row>
    <row r="76" spans="1:25" ht="22.5" x14ac:dyDescent="0.15">
      <c r="A76" s="134"/>
      <c r="B76" s="143"/>
      <c r="C76" s="134"/>
      <c r="D76" s="134"/>
      <c r="E76" s="141" t="s">
        <v>347</v>
      </c>
      <c r="F76" s="134">
        <v>4819</v>
      </c>
      <c r="G76" s="135">
        <f>H76+I76</f>
        <v>0</v>
      </c>
      <c r="H76" s="135"/>
      <c r="I76" s="135">
        <v>0</v>
      </c>
      <c r="J76" s="82"/>
      <c r="K76" s="89">
        <v>0</v>
      </c>
      <c r="L76" s="136">
        <v>0</v>
      </c>
      <c r="M76" s="83">
        <f>N76+O76</f>
        <v>0</v>
      </c>
      <c r="N76" s="83">
        <f>K76*4%+K76</f>
        <v>0</v>
      </c>
      <c r="O76" s="83"/>
      <c r="P76" s="137">
        <f>M76-J76</f>
        <v>0</v>
      </c>
      <c r="Q76" s="120">
        <f t="shared" si="25"/>
        <v>0</v>
      </c>
      <c r="R76" s="120">
        <f t="shared" si="25"/>
        <v>0</v>
      </c>
      <c r="S76" s="83">
        <f>T76+U76</f>
        <v>0</v>
      </c>
      <c r="T76" s="83">
        <f>N76*4%+N76</f>
        <v>0</v>
      </c>
      <c r="U76" s="83"/>
      <c r="V76" s="83">
        <f>W76+X76</f>
        <v>0</v>
      </c>
      <c r="W76" s="83">
        <f>T76*4%+T76</f>
        <v>0</v>
      </c>
      <c r="X76" s="83"/>
      <c r="Y76" s="121"/>
    </row>
    <row r="77" spans="1:25" ht="9.75" customHeight="1" x14ac:dyDescent="0.15">
      <c r="A77" s="108" t="s">
        <v>348</v>
      </c>
      <c r="B77" s="109" t="s">
        <v>188</v>
      </c>
      <c r="C77" s="71" t="s">
        <v>349</v>
      </c>
      <c r="D77" s="71" t="s">
        <v>189</v>
      </c>
      <c r="E77" s="122" t="s">
        <v>350</v>
      </c>
      <c r="F77" s="123"/>
      <c r="G77" s="84"/>
      <c r="H77" s="84"/>
      <c r="I77" s="84"/>
      <c r="J77" s="82"/>
      <c r="K77" s="84"/>
      <c r="L77" s="84"/>
      <c r="M77" s="83"/>
      <c r="N77" s="83"/>
      <c r="O77" s="83"/>
      <c r="P77" s="83"/>
      <c r="Q77" s="120"/>
      <c r="R77" s="120"/>
      <c r="S77" s="83"/>
      <c r="T77" s="83"/>
      <c r="U77" s="83"/>
      <c r="V77" s="83"/>
      <c r="W77" s="83"/>
      <c r="X77" s="83"/>
      <c r="Y77" s="112"/>
    </row>
    <row r="78" spans="1:25" ht="9.75" customHeight="1" x14ac:dyDescent="0.15">
      <c r="A78" s="115"/>
      <c r="B78" s="116"/>
      <c r="C78" s="117"/>
      <c r="D78" s="118"/>
      <c r="E78" s="119" t="s">
        <v>190</v>
      </c>
      <c r="F78" s="118"/>
      <c r="G78" s="90"/>
      <c r="H78" s="90"/>
      <c r="I78" s="90"/>
      <c r="J78" s="82"/>
      <c r="K78" s="90"/>
      <c r="L78" s="90"/>
      <c r="M78" s="83"/>
      <c r="N78" s="83"/>
      <c r="O78" s="83"/>
      <c r="P78" s="83"/>
      <c r="Q78" s="120"/>
      <c r="R78" s="120"/>
      <c r="S78" s="83"/>
      <c r="T78" s="83"/>
      <c r="U78" s="83"/>
      <c r="V78" s="83"/>
      <c r="W78" s="83"/>
      <c r="X78" s="83"/>
      <c r="Y78" s="121"/>
    </row>
    <row r="79" spans="1:25" ht="9.75" customHeight="1" x14ac:dyDescent="0.15">
      <c r="A79" s="108" t="s">
        <v>351</v>
      </c>
      <c r="B79" s="109" t="s">
        <v>188</v>
      </c>
      <c r="C79" s="71" t="s">
        <v>349</v>
      </c>
      <c r="D79" s="71" t="s">
        <v>247</v>
      </c>
      <c r="E79" s="142" t="s">
        <v>350</v>
      </c>
      <c r="F79" s="132"/>
      <c r="G79" s="83"/>
      <c r="H79" s="83"/>
      <c r="I79" s="83"/>
      <c r="J79" s="82"/>
      <c r="K79" s="83"/>
      <c r="L79" s="83"/>
      <c r="M79" s="83"/>
      <c r="N79" s="83"/>
      <c r="O79" s="83"/>
      <c r="P79" s="83"/>
      <c r="Q79" s="120"/>
      <c r="R79" s="120"/>
      <c r="S79" s="83"/>
      <c r="T79" s="83"/>
      <c r="U79" s="83"/>
      <c r="V79" s="83"/>
      <c r="W79" s="83"/>
      <c r="X79" s="83"/>
      <c r="Y79" s="112"/>
    </row>
    <row r="80" spans="1:25" ht="9.75" customHeight="1" x14ac:dyDescent="0.15">
      <c r="A80" s="115"/>
      <c r="B80" s="116"/>
      <c r="C80" s="117"/>
      <c r="D80" s="118"/>
      <c r="E80" s="119" t="s">
        <v>5</v>
      </c>
      <c r="F80" s="118"/>
      <c r="G80" s="90"/>
      <c r="H80" s="90"/>
      <c r="I80" s="90"/>
      <c r="J80" s="82"/>
      <c r="K80" s="90"/>
      <c r="L80" s="90"/>
      <c r="M80" s="83"/>
      <c r="N80" s="83"/>
      <c r="O80" s="83"/>
      <c r="P80" s="83"/>
      <c r="Q80" s="120"/>
      <c r="R80" s="120"/>
      <c r="S80" s="83"/>
      <c r="T80" s="83"/>
      <c r="U80" s="83"/>
      <c r="V80" s="83"/>
      <c r="W80" s="83"/>
      <c r="X80" s="83"/>
      <c r="Y80" s="121"/>
    </row>
    <row r="81" spans="1:25" ht="9.75" customHeight="1" x14ac:dyDescent="0.15">
      <c r="A81" s="115"/>
      <c r="B81" s="116"/>
      <c r="C81" s="117"/>
      <c r="D81" s="118"/>
      <c r="E81" s="149" t="s">
        <v>352</v>
      </c>
      <c r="F81" s="150"/>
      <c r="G81" s="151"/>
      <c r="H81" s="151"/>
      <c r="I81" s="151"/>
      <c r="J81" s="82"/>
      <c r="K81" s="151"/>
      <c r="L81" s="151"/>
      <c r="M81" s="83"/>
      <c r="N81" s="83"/>
      <c r="O81" s="83"/>
      <c r="P81" s="83"/>
      <c r="Q81" s="120"/>
      <c r="R81" s="120"/>
      <c r="S81" s="83"/>
      <c r="T81" s="83"/>
      <c r="U81" s="83"/>
      <c r="V81" s="83"/>
      <c r="W81" s="83"/>
      <c r="X81" s="83"/>
      <c r="Y81" s="121"/>
    </row>
    <row r="82" spans="1:25" ht="9.75" customHeight="1" x14ac:dyDescent="0.15">
      <c r="A82" s="130"/>
      <c r="B82" s="109"/>
      <c r="C82" s="131"/>
      <c r="D82" s="132"/>
      <c r="E82" s="142" t="s">
        <v>353</v>
      </c>
      <c r="F82" s="71" t="s">
        <v>354</v>
      </c>
      <c r="G82" s="83"/>
      <c r="H82" s="83"/>
      <c r="I82" s="83"/>
      <c r="J82" s="82"/>
      <c r="K82" s="83"/>
      <c r="L82" s="83"/>
      <c r="M82" s="83"/>
      <c r="N82" s="83"/>
      <c r="O82" s="83"/>
      <c r="P82" s="83"/>
      <c r="Q82" s="120"/>
      <c r="R82" s="120"/>
      <c r="S82" s="83"/>
      <c r="T82" s="83"/>
      <c r="U82" s="83"/>
      <c r="V82" s="83"/>
      <c r="W82" s="83"/>
      <c r="X82" s="83"/>
      <c r="Y82" s="112"/>
    </row>
    <row r="83" spans="1:25" ht="9.75" customHeight="1" x14ac:dyDescent="0.15">
      <c r="A83" s="115"/>
      <c r="B83" s="116"/>
      <c r="C83" s="117"/>
      <c r="D83" s="118"/>
      <c r="E83" s="149" t="s">
        <v>355</v>
      </c>
      <c r="F83" s="150"/>
      <c r="G83" s="151"/>
      <c r="H83" s="151"/>
      <c r="I83" s="151"/>
      <c r="J83" s="82"/>
      <c r="K83" s="151"/>
      <c r="L83" s="151"/>
      <c r="M83" s="83"/>
      <c r="N83" s="83"/>
      <c r="O83" s="83"/>
      <c r="P83" s="83"/>
      <c r="Q83" s="120"/>
      <c r="R83" s="120"/>
      <c r="S83" s="83"/>
      <c r="T83" s="83"/>
      <c r="U83" s="83"/>
      <c r="V83" s="83"/>
      <c r="W83" s="83"/>
      <c r="X83" s="83"/>
      <c r="Y83" s="121"/>
    </row>
    <row r="84" spans="1:25" ht="9.75" customHeight="1" x14ac:dyDescent="0.15">
      <c r="A84" s="130"/>
      <c r="B84" s="109"/>
      <c r="C84" s="131"/>
      <c r="D84" s="132"/>
      <c r="E84" s="142" t="s">
        <v>353</v>
      </c>
      <c r="F84" s="71" t="s">
        <v>354</v>
      </c>
      <c r="G84" s="83"/>
      <c r="H84" s="83"/>
      <c r="I84" s="83"/>
      <c r="J84" s="82"/>
      <c r="K84" s="83"/>
      <c r="L84" s="83"/>
      <c r="M84" s="83"/>
      <c r="N84" s="83"/>
      <c r="O84" s="83"/>
      <c r="P84" s="83"/>
      <c r="Q84" s="120"/>
      <c r="R84" s="120"/>
      <c r="S84" s="83"/>
      <c r="T84" s="83"/>
      <c r="U84" s="83"/>
      <c r="V84" s="83"/>
      <c r="W84" s="83"/>
      <c r="X84" s="83"/>
      <c r="Y84" s="112"/>
    </row>
    <row r="85" spans="1:25" ht="9.75" customHeight="1" x14ac:dyDescent="0.15">
      <c r="A85" s="115"/>
      <c r="B85" s="116"/>
      <c r="C85" s="117"/>
      <c r="D85" s="118"/>
      <c r="E85" s="149" t="s">
        <v>356</v>
      </c>
      <c r="F85" s="150"/>
      <c r="G85" s="151"/>
      <c r="H85" s="151"/>
      <c r="I85" s="151"/>
      <c r="J85" s="82"/>
      <c r="K85" s="151"/>
      <c r="L85" s="151"/>
      <c r="M85" s="83"/>
      <c r="N85" s="83"/>
      <c r="O85" s="83"/>
      <c r="P85" s="83"/>
      <c r="Q85" s="120"/>
      <c r="R85" s="120"/>
      <c r="S85" s="83"/>
      <c r="T85" s="83"/>
      <c r="U85" s="83"/>
      <c r="V85" s="83"/>
      <c r="W85" s="83"/>
      <c r="X85" s="83"/>
      <c r="Y85" s="121"/>
    </row>
    <row r="86" spans="1:25" ht="9.75" customHeight="1" x14ac:dyDescent="0.15">
      <c r="A86" s="130"/>
      <c r="B86" s="109"/>
      <c r="C86" s="131"/>
      <c r="D86" s="132"/>
      <c r="E86" s="142" t="s">
        <v>353</v>
      </c>
      <c r="F86" s="71" t="s">
        <v>354</v>
      </c>
      <c r="G86" s="83"/>
      <c r="H86" s="83"/>
      <c r="I86" s="83"/>
      <c r="J86" s="82"/>
      <c r="K86" s="83"/>
      <c r="L86" s="83"/>
      <c r="M86" s="83"/>
      <c r="N86" s="83"/>
      <c r="O86" s="83"/>
      <c r="P86" s="83"/>
      <c r="Q86" s="120"/>
      <c r="R86" s="120"/>
      <c r="S86" s="83"/>
      <c r="T86" s="83"/>
      <c r="U86" s="83"/>
      <c r="V86" s="83"/>
      <c r="W86" s="83"/>
      <c r="X86" s="83"/>
      <c r="Y86" s="112"/>
    </row>
    <row r="87" spans="1:25" s="113" customFormat="1" ht="21" x14ac:dyDescent="0.15">
      <c r="A87" s="108" t="s">
        <v>357</v>
      </c>
      <c r="B87" s="109" t="s">
        <v>188</v>
      </c>
      <c r="C87" s="71" t="s">
        <v>358</v>
      </c>
      <c r="D87" s="71" t="s">
        <v>189</v>
      </c>
      <c r="E87" s="122" t="s">
        <v>359</v>
      </c>
      <c r="F87" s="123"/>
      <c r="G87" s="84">
        <f>G89</f>
        <v>95305.1</v>
      </c>
      <c r="H87" s="84">
        <f t="shared" ref="H87:X87" si="27">H89</f>
        <v>15469.6</v>
      </c>
      <c r="I87" s="84">
        <f t="shared" si="27"/>
        <v>79835.5</v>
      </c>
      <c r="J87" s="82">
        <f>K87+L87</f>
        <v>39960</v>
      </c>
      <c r="K87" s="84">
        <f t="shared" si="27"/>
        <v>12160</v>
      </c>
      <c r="L87" s="84">
        <f t="shared" si="27"/>
        <v>27800</v>
      </c>
      <c r="M87" s="84">
        <f t="shared" si="27"/>
        <v>71910</v>
      </c>
      <c r="N87" s="84">
        <f t="shared" si="27"/>
        <v>16510</v>
      </c>
      <c r="O87" s="84">
        <f t="shared" si="27"/>
        <v>57500</v>
      </c>
      <c r="P87" s="84">
        <f t="shared" si="27"/>
        <v>61450</v>
      </c>
      <c r="Q87" s="84">
        <f t="shared" ref="Q87:R152" si="28">N87-K87</f>
        <v>4350</v>
      </c>
      <c r="R87" s="84">
        <f t="shared" si="28"/>
        <v>29700</v>
      </c>
      <c r="S87" s="84">
        <f t="shared" si="27"/>
        <v>82786</v>
      </c>
      <c r="T87" s="84">
        <f t="shared" si="27"/>
        <v>16286</v>
      </c>
      <c r="U87" s="84">
        <f t="shared" si="27"/>
        <v>66500</v>
      </c>
      <c r="V87" s="84">
        <f t="shared" si="27"/>
        <v>78010</v>
      </c>
      <c r="W87" s="84">
        <f t="shared" si="27"/>
        <v>15510</v>
      </c>
      <c r="X87" s="84">
        <f t="shared" si="27"/>
        <v>62500</v>
      </c>
      <c r="Y87" s="112"/>
    </row>
    <row r="88" spans="1:25" x14ac:dyDescent="0.15">
      <c r="A88" s="115"/>
      <c r="B88" s="116"/>
      <c r="C88" s="117"/>
      <c r="D88" s="118"/>
      <c r="E88" s="119" t="s">
        <v>190</v>
      </c>
      <c r="F88" s="118"/>
      <c r="G88" s="90"/>
      <c r="H88" s="90"/>
      <c r="I88" s="90"/>
      <c r="J88" s="82">
        <f>K88+L88</f>
        <v>0</v>
      </c>
      <c r="K88" s="90"/>
      <c r="L88" s="90"/>
      <c r="M88" s="83"/>
      <c r="N88" s="83"/>
      <c r="O88" s="83"/>
      <c r="P88" s="83"/>
      <c r="Q88" s="120">
        <f t="shared" si="28"/>
        <v>0</v>
      </c>
      <c r="R88" s="120">
        <f t="shared" si="28"/>
        <v>0</v>
      </c>
      <c r="S88" s="83"/>
      <c r="T88" s="83"/>
      <c r="U88" s="83"/>
      <c r="V88" s="83"/>
      <c r="W88" s="83"/>
      <c r="X88" s="83"/>
      <c r="Y88" s="121"/>
    </row>
    <row r="89" spans="1:25" ht="21" x14ac:dyDescent="0.15">
      <c r="A89" s="108" t="s">
        <v>360</v>
      </c>
      <c r="B89" s="109" t="s">
        <v>188</v>
      </c>
      <c r="C89" s="71" t="s">
        <v>358</v>
      </c>
      <c r="D89" s="71" t="s">
        <v>247</v>
      </c>
      <c r="E89" s="142" t="s">
        <v>359</v>
      </c>
      <c r="F89" s="132"/>
      <c r="G89" s="83">
        <f>G93</f>
        <v>95305.1</v>
      </c>
      <c r="H89" s="83">
        <f t="shared" ref="H89:X89" si="29">H93</f>
        <v>15469.6</v>
      </c>
      <c r="I89" s="83">
        <f t="shared" si="29"/>
        <v>79835.5</v>
      </c>
      <c r="J89" s="82">
        <f>K89+L89</f>
        <v>39960</v>
      </c>
      <c r="K89" s="83">
        <f t="shared" si="29"/>
        <v>12160</v>
      </c>
      <c r="L89" s="83">
        <f t="shared" si="29"/>
        <v>27800</v>
      </c>
      <c r="M89" s="83">
        <f t="shared" si="29"/>
        <v>71910</v>
      </c>
      <c r="N89" s="83">
        <f t="shared" si="29"/>
        <v>16510</v>
      </c>
      <c r="O89" s="83">
        <f t="shared" si="29"/>
        <v>57500</v>
      </c>
      <c r="P89" s="83">
        <f t="shared" si="29"/>
        <v>61450</v>
      </c>
      <c r="Q89" s="120">
        <f t="shared" si="28"/>
        <v>4350</v>
      </c>
      <c r="R89" s="120">
        <f t="shared" si="28"/>
        <v>29700</v>
      </c>
      <c r="S89" s="83">
        <f t="shared" si="29"/>
        <v>82786</v>
      </c>
      <c r="T89" s="83">
        <f t="shared" si="29"/>
        <v>16286</v>
      </c>
      <c r="U89" s="83">
        <f t="shared" si="29"/>
        <v>66500</v>
      </c>
      <c r="V89" s="83">
        <f t="shared" si="29"/>
        <v>78010</v>
      </c>
      <c r="W89" s="83">
        <f t="shared" si="29"/>
        <v>15510</v>
      </c>
      <c r="X89" s="83">
        <f t="shared" si="29"/>
        <v>62500</v>
      </c>
      <c r="Y89" s="112"/>
    </row>
    <row r="90" spans="1:25" x14ac:dyDescent="0.15">
      <c r="A90" s="115"/>
      <c r="B90" s="116"/>
      <c r="C90" s="117"/>
      <c r="D90" s="118"/>
      <c r="E90" s="119" t="s">
        <v>5</v>
      </c>
      <c r="F90" s="118"/>
      <c r="G90" s="90"/>
      <c r="H90" s="90"/>
      <c r="I90" s="90"/>
      <c r="J90" s="82"/>
      <c r="K90" s="90"/>
      <c r="L90" s="90"/>
      <c r="M90" s="83"/>
      <c r="N90" s="83"/>
      <c r="O90" s="83"/>
      <c r="P90" s="83"/>
      <c r="Q90" s="120"/>
      <c r="R90" s="120"/>
      <c r="S90" s="83"/>
      <c r="T90" s="83"/>
      <c r="U90" s="83"/>
      <c r="V90" s="83"/>
      <c r="W90" s="83"/>
      <c r="X90" s="83"/>
      <c r="Y90" s="121"/>
    </row>
    <row r="91" spans="1:25" ht="42" x14ac:dyDescent="0.15">
      <c r="A91" s="115"/>
      <c r="B91" s="116"/>
      <c r="C91" s="117"/>
      <c r="D91" s="118"/>
      <c r="E91" s="149" t="s">
        <v>361</v>
      </c>
      <c r="F91" s="150"/>
      <c r="G91" s="151"/>
      <c r="H91" s="151"/>
      <c r="I91" s="151"/>
      <c r="J91" s="82"/>
      <c r="K91" s="151"/>
      <c r="L91" s="151"/>
      <c r="M91" s="83"/>
      <c r="N91" s="83"/>
      <c r="O91" s="83"/>
      <c r="P91" s="83"/>
      <c r="Q91" s="120"/>
      <c r="R91" s="120"/>
      <c r="S91" s="83"/>
      <c r="T91" s="83"/>
      <c r="U91" s="83"/>
      <c r="V91" s="83"/>
      <c r="W91" s="83"/>
      <c r="X91" s="83"/>
      <c r="Y91" s="121"/>
    </row>
    <row r="92" spans="1:25" x14ac:dyDescent="0.15">
      <c r="A92" s="130"/>
      <c r="B92" s="109"/>
      <c r="C92" s="131"/>
      <c r="D92" s="132"/>
      <c r="E92" s="142" t="s">
        <v>307</v>
      </c>
      <c r="F92" s="71" t="s">
        <v>308</v>
      </c>
      <c r="G92" s="83"/>
      <c r="H92" s="83"/>
      <c r="I92" s="83"/>
      <c r="J92" s="82"/>
      <c r="K92" s="83"/>
      <c r="L92" s="83"/>
      <c r="M92" s="83"/>
      <c r="N92" s="83"/>
      <c r="O92" s="83"/>
      <c r="P92" s="83"/>
      <c r="Q92" s="120"/>
      <c r="R92" s="120"/>
      <c r="S92" s="83"/>
      <c r="T92" s="83"/>
      <c r="U92" s="83"/>
      <c r="V92" s="83"/>
      <c r="W92" s="83"/>
      <c r="X92" s="83"/>
      <c r="Y92" s="112"/>
    </row>
    <row r="93" spans="1:25" s="113" customFormat="1" ht="33" customHeight="1" x14ac:dyDescent="0.15">
      <c r="A93" s="130"/>
      <c r="B93" s="109"/>
      <c r="C93" s="131"/>
      <c r="D93" s="132"/>
      <c r="E93" s="122" t="s">
        <v>362</v>
      </c>
      <c r="F93" s="133"/>
      <c r="G93" s="86">
        <f>H93+I93</f>
        <v>95305.1</v>
      </c>
      <c r="H93" s="86">
        <f>H95+H96+H97+H98+H99+H100+H101+H102+H103+H105+H106+H107+H108+H104+H94</f>
        <v>15469.6</v>
      </c>
      <c r="I93" s="86">
        <f>I95+I96+I98+I99+I100+I101+I102+I103+I105+I106+I107+I108</f>
        <v>79835.5</v>
      </c>
      <c r="J93" s="82">
        <f>K93+L93</f>
        <v>39960</v>
      </c>
      <c r="K93" s="86">
        <f>+K94+K95+K96+K98+K99+K100+K101+K102+K103+K97</f>
        <v>12160</v>
      </c>
      <c r="L93" s="86">
        <f>L95+L96+L98+L99+L100+L101+L102+L103+L105+L106+L107+L108</f>
        <v>27800</v>
      </c>
      <c r="M93" s="86">
        <f>M95+M96+M98+M99+M100+M101+M102+M103+M105+M106+M107+M108</f>
        <v>71910</v>
      </c>
      <c r="N93" s="86">
        <f>N95+N96+N98+N99+N100+N101+N102+N103+N105+N106+N107+N108+N97+100</f>
        <v>16510</v>
      </c>
      <c r="O93" s="86">
        <f>O95+O96+O98+O99+O100+O101+O102+O103+O105+O106+O107+O108</f>
        <v>57500</v>
      </c>
      <c r="P93" s="86">
        <f>P95+P96+P98+P99+P100+P101+P102+P103+P105+P106+P107+P108</f>
        <v>61450</v>
      </c>
      <c r="Q93" s="84">
        <f t="shared" si="28"/>
        <v>4350</v>
      </c>
      <c r="R93" s="84">
        <f t="shared" si="28"/>
        <v>29700</v>
      </c>
      <c r="S93" s="86">
        <f>T93+U93</f>
        <v>82786</v>
      </c>
      <c r="T93" s="86">
        <f>T95+T96+T98+T99+T100+T101+T102+T103+T105+T106+T107+T108+T94+T97</f>
        <v>16286</v>
      </c>
      <c r="U93" s="86">
        <f>U95+U96+U98+U99+U100+U101+U102+U103+U105+U106+U107+U108</f>
        <v>66500</v>
      </c>
      <c r="V93" s="86">
        <f>V95+V96+V98+V99+V100+V101+V102+V103+V105+V106+V107+V108</f>
        <v>78010</v>
      </c>
      <c r="W93" s="86">
        <f>W95+W96+W98+W99+W100+W101+W102+W103+W105+W106+W107+W108</f>
        <v>15510</v>
      </c>
      <c r="X93" s="86">
        <f>X95+X96+X98+X99+X100+X101+X102+X103+X105+X106+X107+X108</f>
        <v>62500</v>
      </c>
      <c r="Y93" s="112"/>
    </row>
    <row r="94" spans="1:25" s="153" customFormat="1" ht="12.75" customHeight="1" x14ac:dyDescent="0.15">
      <c r="A94" s="131"/>
      <c r="B94" s="109"/>
      <c r="C94" s="131"/>
      <c r="D94" s="132"/>
      <c r="E94" s="141" t="s">
        <v>338</v>
      </c>
      <c r="F94" s="71">
        <v>4239</v>
      </c>
      <c r="G94" s="83">
        <f>H94</f>
        <v>684</v>
      </c>
      <c r="H94" s="83">
        <v>684</v>
      </c>
      <c r="I94" s="83"/>
      <c r="J94" s="120"/>
      <c r="K94" s="83">
        <v>1000</v>
      </c>
      <c r="L94" s="83"/>
      <c r="M94" s="83">
        <f>N94</f>
        <v>2500</v>
      </c>
      <c r="N94" s="83">
        <v>2500</v>
      </c>
      <c r="O94" s="83"/>
      <c r="P94" s="83"/>
      <c r="Q94" s="120"/>
      <c r="R94" s="120"/>
      <c r="S94" s="83">
        <f>T94+U94</f>
        <v>1500</v>
      </c>
      <c r="T94" s="83">
        <v>1500</v>
      </c>
      <c r="U94" s="83"/>
      <c r="V94" s="83">
        <f>W94</f>
        <v>2500</v>
      </c>
      <c r="W94" s="83">
        <v>2500</v>
      </c>
      <c r="X94" s="83"/>
      <c r="Y94" s="152"/>
    </row>
    <row r="95" spans="1:25" ht="11.25" x14ac:dyDescent="0.15">
      <c r="A95" s="154"/>
      <c r="B95" s="155"/>
      <c r="C95" s="154"/>
      <c r="D95" s="154"/>
      <c r="E95" s="156" t="s">
        <v>285</v>
      </c>
      <c r="F95" s="157" t="s">
        <v>286</v>
      </c>
      <c r="G95" s="158">
        <f t="shared" ref="G95:G108" si="30">H95+I95</f>
        <v>3876.6</v>
      </c>
      <c r="H95" s="158">
        <v>3876.6</v>
      </c>
      <c r="I95" s="158">
        <v>0</v>
      </c>
      <c r="J95" s="159">
        <f>K95+L95</f>
        <v>3600</v>
      </c>
      <c r="K95" s="160">
        <v>3600</v>
      </c>
      <c r="L95" s="161">
        <v>0</v>
      </c>
      <c r="M95" s="88">
        <f t="shared" ref="M95:M108" si="31">N95+O95</f>
        <v>3600</v>
      </c>
      <c r="N95" s="88">
        <v>3600</v>
      </c>
      <c r="O95" s="88"/>
      <c r="P95" s="162">
        <f t="shared" ref="P95:P108" si="32">M95-J95</f>
        <v>0</v>
      </c>
      <c r="Q95" s="163">
        <f t="shared" si="28"/>
        <v>0</v>
      </c>
      <c r="R95" s="163">
        <f t="shared" si="28"/>
        <v>0</v>
      </c>
      <c r="S95" s="83">
        <f t="shared" ref="S95:S108" si="33">T95+U95</f>
        <v>3744</v>
      </c>
      <c r="T95" s="88">
        <f>N95*4%+N95</f>
        <v>3744</v>
      </c>
      <c r="U95" s="88"/>
      <c r="V95" s="88">
        <f t="shared" ref="V95:V108" si="34">W95+X95</f>
        <v>3800</v>
      </c>
      <c r="W95" s="88">
        <v>3800</v>
      </c>
      <c r="X95" s="88"/>
      <c r="Y95" s="164"/>
    </row>
    <row r="96" spans="1:25" ht="22.5" x14ac:dyDescent="0.15">
      <c r="A96" s="134"/>
      <c r="B96" s="143"/>
      <c r="C96" s="134"/>
      <c r="D96" s="134"/>
      <c r="E96" s="141" t="s">
        <v>363</v>
      </c>
      <c r="F96" s="134">
        <v>4251</v>
      </c>
      <c r="G96" s="135">
        <f t="shared" si="30"/>
        <v>251.3</v>
      </c>
      <c r="H96" s="135">
        <v>251.3</v>
      </c>
      <c r="I96" s="135">
        <v>0</v>
      </c>
      <c r="J96" s="82">
        <f>K96+L96</f>
        <v>0</v>
      </c>
      <c r="K96" s="89"/>
      <c r="L96" s="136">
        <v>0</v>
      </c>
      <c r="M96" s="83">
        <f t="shared" si="31"/>
        <v>700</v>
      </c>
      <c r="N96" s="83">
        <v>700</v>
      </c>
      <c r="O96" s="83"/>
      <c r="P96" s="137">
        <f t="shared" si="32"/>
        <v>700</v>
      </c>
      <c r="Q96" s="120">
        <f t="shared" si="28"/>
        <v>700</v>
      </c>
      <c r="R96" s="120">
        <f t="shared" si="28"/>
        <v>0</v>
      </c>
      <c r="S96" s="83">
        <f t="shared" si="33"/>
        <v>82</v>
      </c>
      <c r="T96" s="83">
        <v>82</v>
      </c>
      <c r="U96" s="83"/>
      <c r="V96" s="83">
        <f t="shared" si="34"/>
        <v>850</v>
      </c>
      <c r="W96" s="83">
        <v>850</v>
      </c>
      <c r="X96" s="83"/>
      <c r="Y96" s="112"/>
    </row>
    <row r="97" spans="1:25" ht="11.25" x14ac:dyDescent="0.15">
      <c r="A97" s="134"/>
      <c r="B97" s="143"/>
      <c r="C97" s="134"/>
      <c r="D97" s="134"/>
      <c r="E97" s="141" t="s">
        <v>343</v>
      </c>
      <c r="F97" s="134" t="s">
        <v>300</v>
      </c>
      <c r="G97" s="135">
        <f>H97+I97</f>
        <v>1357.1</v>
      </c>
      <c r="H97" s="135">
        <v>1357.1</v>
      </c>
      <c r="I97" s="135"/>
      <c r="J97" s="82">
        <f>K97+L97</f>
        <v>1700</v>
      </c>
      <c r="K97" s="89">
        <v>1700</v>
      </c>
      <c r="L97" s="136"/>
      <c r="M97" s="83"/>
      <c r="N97" s="83">
        <v>2000</v>
      </c>
      <c r="O97" s="83"/>
      <c r="P97" s="137"/>
      <c r="Q97" s="120">
        <f>N97-K97</f>
        <v>300</v>
      </c>
      <c r="R97" s="120">
        <f>O97-L97</f>
        <v>0</v>
      </c>
      <c r="S97" s="83">
        <f t="shared" si="33"/>
        <v>1100</v>
      </c>
      <c r="T97" s="83">
        <v>1100</v>
      </c>
      <c r="U97" s="83"/>
      <c r="V97" s="83"/>
      <c r="W97" s="83"/>
      <c r="X97" s="83"/>
      <c r="Y97" s="112"/>
    </row>
    <row r="98" spans="1:25" ht="22.5" x14ac:dyDescent="0.15">
      <c r="A98" s="134"/>
      <c r="B98" s="143"/>
      <c r="C98" s="134"/>
      <c r="D98" s="134"/>
      <c r="E98" s="141" t="s">
        <v>364</v>
      </c>
      <c r="F98" s="134" t="s">
        <v>302</v>
      </c>
      <c r="G98" s="135">
        <f t="shared" si="30"/>
        <v>1419.5</v>
      </c>
      <c r="H98" s="135">
        <v>1419.5</v>
      </c>
      <c r="I98" s="135">
        <v>0</v>
      </c>
      <c r="J98" s="82">
        <f>K98+L98</f>
        <v>1410</v>
      </c>
      <c r="K98" s="89">
        <v>1410</v>
      </c>
      <c r="L98" s="136">
        <v>0</v>
      </c>
      <c r="M98" s="83">
        <f t="shared" si="31"/>
        <v>1410</v>
      </c>
      <c r="N98" s="83">
        <v>1410</v>
      </c>
      <c r="O98" s="83"/>
      <c r="P98" s="137">
        <f t="shared" si="32"/>
        <v>0</v>
      </c>
      <c r="Q98" s="120">
        <f t="shared" si="28"/>
        <v>0</v>
      </c>
      <c r="R98" s="120">
        <f t="shared" si="28"/>
        <v>0</v>
      </c>
      <c r="S98" s="83">
        <f t="shared" si="33"/>
        <v>1410</v>
      </c>
      <c r="T98" s="83">
        <v>1410</v>
      </c>
      <c r="U98" s="83"/>
      <c r="V98" s="83">
        <f t="shared" si="34"/>
        <v>1410</v>
      </c>
      <c r="W98" s="83">
        <v>1410</v>
      </c>
      <c r="X98" s="83"/>
      <c r="Y98" s="112"/>
    </row>
    <row r="99" spans="1:25" ht="22.5" x14ac:dyDescent="0.15">
      <c r="A99" s="134"/>
      <c r="B99" s="143"/>
      <c r="C99" s="134"/>
      <c r="D99" s="134"/>
      <c r="E99" s="141" t="s">
        <v>365</v>
      </c>
      <c r="F99" s="134" t="s">
        <v>366</v>
      </c>
      <c r="G99" s="135">
        <f t="shared" si="30"/>
        <v>6500</v>
      </c>
      <c r="H99" s="135">
        <v>6500</v>
      </c>
      <c r="I99" s="135">
        <v>0</v>
      </c>
      <c r="J99" s="82">
        <f>K99+L99</f>
        <v>2500</v>
      </c>
      <c r="K99" s="89">
        <v>2500</v>
      </c>
      <c r="L99" s="136">
        <v>0</v>
      </c>
      <c r="M99" s="83">
        <f t="shared" si="31"/>
        <v>6550</v>
      </c>
      <c r="N99" s="83">
        <v>6550</v>
      </c>
      <c r="O99" s="83"/>
      <c r="P99" s="137">
        <f t="shared" si="32"/>
        <v>4050</v>
      </c>
      <c r="Q99" s="120">
        <f t="shared" si="28"/>
        <v>4050</v>
      </c>
      <c r="R99" s="120">
        <f t="shared" si="28"/>
        <v>0</v>
      </c>
      <c r="S99" s="83">
        <f t="shared" si="33"/>
        <v>6300</v>
      </c>
      <c r="T99" s="83">
        <v>6300</v>
      </c>
      <c r="U99" s="83"/>
      <c r="V99" s="83">
        <f t="shared" si="34"/>
        <v>7300</v>
      </c>
      <c r="W99" s="83">
        <v>7300</v>
      </c>
      <c r="X99" s="83"/>
      <c r="Y99" s="112"/>
    </row>
    <row r="100" spans="1:25" ht="22.5" x14ac:dyDescent="0.15">
      <c r="A100" s="134"/>
      <c r="B100" s="143"/>
      <c r="C100" s="134"/>
      <c r="D100" s="134"/>
      <c r="E100" s="141" t="s">
        <v>367</v>
      </c>
      <c r="F100" s="134" t="s">
        <v>368</v>
      </c>
      <c r="G100" s="135">
        <f t="shared" si="30"/>
        <v>0</v>
      </c>
      <c r="H100" s="135">
        <v>0</v>
      </c>
      <c r="I100" s="135">
        <v>0</v>
      </c>
      <c r="J100" s="82"/>
      <c r="K100" s="89">
        <v>0</v>
      </c>
      <c r="L100" s="136">
        <v>0</v>
      </c>
      <c r="M100" s="83">
        <f t="shared" si="31"/>
        <v>0</v>
      </c>
      <c r="N100" s="83">
        <f t="shared" ref="N100:N108" si="35">K100*4%+K100</f>
        <v>0</v>
      </c>
      <c r="O100" s="83"/>
      <c r="P100" s="137">
        <f t="shared" si="32"/>
        <v>0</v>
      </c>
      <c r="Q100" s="120">
        <f t="shared" si="28"/>
        <v>0</v>
      </c>
      <c r="R100" s="120">
        <f t="shared" si="28"/>
        <v>0</v>
      </c>
      <c r="S100" s="83">
        <f t="shared" si="33"/>
        <v>0</v>
      </c>
      <c r="T100" s="83">
        <f t="shared" ref="T100:T108" si="36">N100*4%+N100</f>
        <v>0</v>
      </c>
      <c r="U100" s="83"/>
      <c r="V100" s="83">
        <f t="shared" si="34"/>
        <v>0</v>
      </c>
      <c r="W100" s="83">
        <f t="shared" ref="W100:W108" si="37">T100*4%+T100</f>
        <v>0</v>
      </c>
      <c r="X100" s="83"/>
      <c r="Y100" s="112"/>
    </row>
    <row r="101" spans="1:25" ht="22.5" x14ac:dyDescent="0.15">
      <c r="A101" s="134"/>
      <c r="B101" s="143"/>
      <c r="C101" s="134"/>
      <c r="D101" s="134"/>
      <c r="E101" s="165" t="s">
        <v>369</v>
      </c>
      <c r="F101" s="166" t="s">
        <v>370</v>
      </c>
      <c r="G101" s="167">
        <f t="shared" si="30"/>
        <v>0</v>
      </c>
      <c r="H101" s="135">
        <v>0</v>
      </c>
      <c r="I101" s="135">
        <v>0</v>
      </c>
      <c r="J101" s="82"/>
      <c r="K101" s="89">
        <v>0</v>
      </c>
      <c r="L101" s="136">
        <v>0</v>
      </c>
      <c r="M101" s="83">
        <f t="shared" si="31"/>
        <v>0</v>
      </c>
      <c r="N101" s="83">
        <f t="shared" si="35"/>
        <v>0</v>
      </c>
      <c r="O101" s="83"/>
      <c r="P101" s="137">
        <f t="shared" si="32"/>
        <v>0</v>
      </c>
      <c r="Q101" s="120">
        <f t="shared" si="28"/>
        <v>0</v>
      </c>
      <c r="R101" s="120">
        <f t="shared" si="28"/>
        <v>0</v>
      </c>
      <c r="S101" s="83">
        <f t="shared" si="33"/>
        <v>0</v>
      </c>
      <c r="T101" s="83">
        <f t="shared" si="36"/>
        <v>0</v>
      </c>
      <c r="U101" s="83"/>
      <c r="V101" s="83">
        <f t="shared" si="34"/>
        <v>0</v>
      </c>
      <c r="W101" s="83">
        <f t="shared" si="37"/>
        <v>0</v>
      </c>
      <c r="X101" s="83"/>
      <c r="Y101" s="112"/>
    </row>
    <row r="102" spans="1:25" ht="14.25" customHeight="1" x14ac:dyDescent="0.15">
      <c r="A102" s="134"/>
      <c r="B102" s="143"/>
      <c r="C102" s="134"/>
      <c r="D102" s="168"/>
      <c r="E102" s="169" t="s">
        <v>371</v>
      </c>
      <c r="F102" s="170" t="s">
        <v>372</v>
      </c>
      <c r="G102" s="171">
        <f t="shared" si="30"/>
        <v>135.19999999999999</v>
      </c>
      <c r="H102" s="172">
        <v>135.19999999999999</v>
      </c>
      <c r="I102" s="135">
        <v>0</v>
      </c>
      <c r="J102" s="82">
        <f>K102+L102</f>
        <v>200</v>
      </c>
      <c r="K102" s="89">
        <v>200</v>
      </c>
      <c r="L102" s="136">
        <v>0</v>
      </c>
      <c r="M102" s="83">
        <f t="shared" si="31"/>
        <v>300</v>
      </c>
      <c r="N102" s="83">
        <v>300</v>
      </c>
      <c r="O102" s="83"/>
      <c r="P102" s="137">
        <f t="shared" si="32"/>
        <v>100</v>
      </c>
      <c r="Q102" s="120">
        <f t="shared" si="28"/>
        <v>100</v>
      </c>
      <c r="R102" s="120">
        <f t="shared" si="28"/>
        <v>0</v>
      </c>
      <c r="S102" s="83">
        <f t="shared" si="33"/>
        <v>300</v>
      </c>
      <c r="T102" s="83">
        <v>300</v>
      </c>
      <c r="U102" s="83"/>
      <c r="V102" s="83">
        <f t="shared" si="34"/>
        <v>300</v>
      </c>
      <c r="W102" s="83">
        <v>300</v>
      </c>
      <c r="X102" s="83"/>
      <c r="Y102" s="112"/>
    </row>
    <row r="103" spans="1:25" ht="14.25" customHeight="1" x14ac:dyDescent="0.15">
      <c r="A103" s="134"/>
      <c r="B103" s="143"/>
      <c r="C103" s="134"/>
      <c r="D103" s="168"/>
      <c r="E103" s="142" t="s">
        <v>307</v>
      </c>
      <c r="F103" s="71" t="s">
        <v>308</v>
      </c>
      <c r="G103" s="171">
        <f t="shared" si="30"/>
        <v>1241</v>
      </c>
      <c r="H103" s="172">
        <v>1241</v>
      </c>
      <c r="I103" s="135">
        <v>0</v>
      </c>
      <c r="J103" s="82">
        <f>K103+L103</f>
        <v>1750</v>
      </c>
      <c r="K103" s="89">
        <v>1750</v>
      </c>
      <c r="L103" s="136">
        <v>0</v>
      </c>
      <c r="M103" s="83">
        <f t="shared" si="31"/>
        <v>1850</v>
      </c>
      <c r="N103" s="83">
        <v>1850</v>
      </c>
      <c r="O103" s="83"/>
      <c r="P103" s="137">
        <f t="shared" si="32"/>
        <v>100</v>
      </c>
      <c r="Q103" s="120">
        <f t="shared" si="28"/>
        <v>100</v>
      </c>
      <c r="R103" s="120">
        <f t="shared" si="28"/>
        <v>0</v>
      </c>
      <c r="S103" s="83">
        <f t="shared" si="33"/>
        <v>1850</v>
      </c>
      <c r="T103" s="83">
        <v>1850</v>
      </c>
      <c r="U103" s="83"/>
      <c r="V103" s="83">
        <f t="shared" si="34"/>
        <v>1850</v>
      </c>
      <c r="W103" s="83">
        <v>1850</v>
      </c>
      <c r="X103" s="83"/>
      <c r="Y103" s="112"/>
    </row>
    <row r="104" spans="1:25" ht="31.5" x14ac:dyDescent="0.15">
      <c r="A104" s="134"/>
      <c r="B104" s="143"/>
      <c r="C104" s="134"/>
      <c r="D104" s="168"/>
      <c r="E104" s="173" t="s">
        <v>634</v>
      </c>
      <c r="F104" s="170">
        <v>4851</v>
      </c>
      <c r="G104" s="171">
        <f>H104</f>
        <v>4.9000000000000004</v>
      </c>
      <c r="H104" s="172">
        <v>4.9000000000000004</v>
      </c>
      <c r="I104" s="135"/>
      <c r="J104" s="82"/>
      <c r="K104" s="89"/>
      <c r="L104" s="136"/>
      <c r="M104" s="83"/>
      <c r="N104" s="83"/>
      <c r="O104" s="83"/>
      <c r="P104" s="137"/>
      <c r="Q104" s="120"/>
      <c r="R104" s="120"/>
      <c r="S104" s="83">
        <f t="shared" si="33"/>
        <v>0</v>
      </c>
      <c r="T104" s="83"/>
      <c r="U104" s="83"/>
      <c r="V104" s="83"/>
      <c r="W104" s="83"/>
      <c r="X104" s="83"/>
      <c r="Y104" s="112"/>
    </row>
    <row r="105" spans="1:25" ht="13.5" customHeight="1" x14ac:dyDescent="0.15">
      <c r="A105" s="134"/>
      <c r="B105" s="143"/>
      <c r="C105" s="134"/>
      <c r="D105" s="134"/>
      <c r="E105" s="141" t="s">
        <v>373</v>
      </c>
      <c r="F105" s="134" t="s">
        <v>322</v>
      </c>
      <c r="G105" s="135">
        <f t="shared" si="30"/>
        <v>72273.5</v>
      </c>
      <c r="H105" s="135">
        <v>0</v>
      </c>
      <c r="I105" s="135">
        <v>72273.5</v>
      </c>
      <c r="J105" s="82">
        <f>K105+L105</f>
        <v>0</v>
      </c>
      <c r="K105" s="89">
        <v>0</v>
      </c>
      <c r="L105" s="136">
        <v>0</v>
      </c>
      <c r="M105" s="83">
        <f t="shared" si="31"/>
        <v>48000</v>
      </c>
      <c r="N105" s="83">
        <f t="shared" si="35"/>
        <v>0</v>
      </c>
      <c r="O105" s="83">
        <v>48000</v>
      </c>
      <c r="P105" s="137">
        <f t="shared" si="32"/>
        <v>48000</v>
      </c>
      <c r="Q105" s="120">
        <f t="shared" si="28"/>
        <v>0</v>
      </c>
      <c r="R105" s="120">
        <f t="shared" si="28"/>
        <v>48000</v>
      </c>
      <c r="S105" s="83">
        <f t="shared" si="33"/>
        <v>37500</v>
      </c>
      <c r="T105" s="83">
        <f t="shared" si="36"/>
        <v>0</v>
      </c>
      <c r="U105" s="83">
        <v>37500</v>
      </c>
      <c r="V105" s="83">
        <f t="shared" si="34"/>
        <v>35500</v>
      </c>
      <c r="W105" s="83">
        <f t="shared" si="37"/>
        <v>0</v>
      </c>
      <c r="X105" s="83">
        <v>35500</v>
      </c>
      <c r="Y105" s="112"/>
    </row>
    <row r="106" spans="1:25" ht="13.5" customHeight="1" x14ac:dyDescent="0.15">
      <c r="A106" s="134"/>
      <c r="B106" s="143"/>
      <c r="C106" s="134"/>
      <c r="D106" s="134"/>
      <c r="E106" s="141" t="s">
        <v>374</v>
      </c>
      <c r="F106" s="134" t="s">
        <v>324</v>
      </c>
      <c r="G106" s="135">
        <f t="shared" si="30"/>
        <v>2896</v>
      </c>
      <c r="H106" s="135">
        <v>0</v>
      </c>
      <c r="I106" s="135">
        <v>2896</v>
      </c>
      <c r="J106" s="82"/>
      <c r="K106" s="89">
        <v>0</v>
      </c>
      <c r="L106" s="136">
        <v>26800</v>
      </c>
      <c r="M106" s="83">
        <f t="shared" si="31"/>
        <v>0</v>
      </c>
      <c r="N106" s="83">
        <f t="shared" si="35"/>
        <v>0</v>
      </c>
      <c r="O106" s="83"/>
      <c r="P106" s="137">
        <f t="shared" si="32"/>
        <v>0</v>
      </c>
      <c r="Q106" s="120">
        <f t="shared" si="28"/>
        <v>0</v>
      </c>
      <c r="R106" s="120">
        <f t="shared" si="28"/>
        <v>-26800</v>
      </c>
      <c r="S106" s="83">
        <f t="shared" si="33"/>
        <v>25000</v>
      </c>
      <c r="T106" s="83">
        <f t="shared" si="36"/>
        <v>0</v>
      </c>
      <c r="U106" s="83">
        <v>25000</v>
      </c>
      <c r="V106" s="83">
        <f>X106</f>
        <v>27000</v>
      </c>
      <c r="W106" s="83">
        <f t="shared" si="37"/>
        <v>0</v>
      </c>
      <c r="X106" s="83">
        <v>27000</v>
      </c>
      <c r="Y106" s="112"/>
    </row>
    <row r="107" spans="1:25" ht="13.5" customHeight="1" x14ac:dyDescent="0.15">
      <c r="A107" s="134"/>
      <c r="B107" s="143"/>
      <c r="C107" s="134"/>
      <c r="D107" s="134"/>
      <c r="E107" s="141" t="s">
        <v>375</v>
      </c>
      <c r="F107" s="134" t="s">
        <v>316</v>
      </c>
      <c r="G107" s="135">
        <f t="shared" si="30"/>
        <v>1155</v>
      </c>
      <c r="H107" s="135">
        <v>0</v>
      </c>
      <c r="I107" s="135">
        <v>1155</v>
      </c>
      <c r="J107" s="82">
        <f>K107+L107</f>
        <v>1000</v>
      </c>
      <c r="K107" s="89">
        <v>0</v>
      </c>
      <c r="L107" s="136">
        <v>1000</v>
      </c>
      <c r="M107" s="83">
        <f t="shared" si="31"/>
        <v>6000</v>
      </c>
      <c r="N107" s="83">
        <f t="shared" si="35"/>
        <v>0</v>
      </c>
      <c r="O107" s="83">
        <v>6000</v>
      </c>
      <c r="P107" s="137">
        <f t="shared" si="32"/>
        <v>5000</v>
      </c>
      <c r="Q107" s="120">
        <f t="shared" si="28"/>
        <v>0</v>
      </c>
      <c r="R107" s="120">
        <f t="shared" si="28"/>
        <v>5000</v>
      </c>
      <c r="S107" s="83">
        <f t="shared" si="33"/>
        <v>0</v>
      </c>
      <c r="T107" s="83">
        <f t="shared" si="36"/>
        <v>0</v>
      </c>
      <c r="U107" s="83"/>
      <c r="V107" s="83">
        <f t="shared" si="34"/>
        <v>0</v>
      </c>
      <c r="W107" s="83">
        <f t="shared" si="37"/>
        <v>0</v>
      </c>
      <c r="X107" s="83"/>
      <c r="Y107" s="112"/>
    </row>
    <row r="108" spans="1:25" ht="13.5" customHeight="1" x14ac:dyDescent="0.15">
      <c r="A108" s="134"/>
      <c r="B108" s="143"/>
      <c r="C108" s="134"/>
      <c r="D108" s="134"/>
      <c r="E108" s="141" t="s">
        <v>376</v>
      </c>
      <c r="F108" s="134" t="s">
        <v>354</v>
      </c>
      <c r="G108" s="135">
        <f t="shared" si="30"/>
        <v>3511</v>
      </c>
      <c r="H108" s="135">
        <v>0</v>
      </c>
      <c r="I108" s="135">
        <v>3511</v>
      </c>
      <c r="J108" s="82"/>
      <c r="K108" s="89">
        <v>0</v>
      </c>
      <c r="L108" s="136">
        <v>0</v>
      </c>
      <c r="M108" s="83">
        <f t="shared" si="31"/>
        <v>3500</v>
      </c>
      <c r="N108" s="83">
        <f t="shared" si="35"/>
        <v>0</v>
      </c>
      <c r="O108" s="83">
        <v>3500</v>
      </c>
      <c r="P108" s="137">
        <f t="shared" si="32"/>
        <v>3500</v>
      </c>
      <c r="Q108" s="120">
        <f t="shared" si="28"/>
        <v>0</v>
      </c>
      <c r="R108" s="120">
        <f t="shared" si="28"/>
        <v>3500</v>
      </c>
      <c r="S108" s="83">
        <f t="shared" si="33"/>
        <v>4000</v>
      </c>
      <c r="T108" s="83">
        <f t="shared" si="36"/>
        <v>0</v>
      </c>
      <c r="U108" s="83">
        <v>4000</v>
      </c>
      <c r="V108" s="83">
        <f t="shared" si="34"/>
        <v>0</v>
      </c>
      <c r="W108" s="83">
        <f t="shared" si="37"/>
        <v>0</v>
      </c>
      <c r="X108" s="83"/>
      <c r="Y108" s="112"/>
    </row>
    <row r="109" spans="1:25" x14ac:dyDescent="0.15">
      <c r="A109" s="124" t="s">
        <v>377</v>
      </c>
      <c r="B109" s="125" t="s">
        <v>378</v>
      </c>
      <c r="C109" s="126" t="s">
        <v>189</v>
      </c>
      <c r="D109" s="126" t="s">
        <v>189</v>
      </c>
      <c r="E109" s="110" t="s">
        <v>379</v>
      </c>
      <c r="F109" s="111"/>
      <c r="G109" s="82">
        <f>G111+G121</f>
        <v>0</v>
      </c>
      <c r="H109" s="82">
        <f t="shared" ref="H109:X109" si="38">H111+H121</f>
        <v>0</v>
      </c>
      <c r="I109" s="82">
        <f t="shared" si="38"/>
        <v>0</v>
      </c>
      <c r="J109" s="82">
        <f>K109+L109</f>
        <v>350</v>
      </c>
      <c r="K109" s="82">
        <f t="shared" si="38"/>
        <v>350</v>
      </c>
      <c r="L109" s="82">
        <f t="shared" si="38"/>
        <v>0</v>
      </c>
      <c r="M109" s="82">
        <f t="shared" si="38"/>
        <v>350</v>
      </c>
      <c r="N109" s="82">
        <f t="shared" si="38"/>
        <v>350</v>
      </c>
      <c r="O109" s="82">
        <f t="shared" si="38"/>
        <v>0</v>
      </c>
      <c r="P109" s="82">
        <f t="shared" si="38"/>
        <v>0</v>
      </c>
      <c r="Q109" s="82">
        <f t="shared" si="28"/>
        <v>0</v>
      </c>
      <c r="R109" s="82">
        <f t="shared" si="28"/>
        <v>0</v>
      </c>
      <c r="S109" s="82">
        <f>S111+S121</f>
        <v>350</v>
      </c>
      <c r="T109" s="85">
        <f>T121</f>
        <v>350</v>
      </c>
      <c r="U109" s="82">
        <f t="shared" si="38"/>
        <v>0</v>
      </c>
      <c r="V109" s="82">
        <f t="shared" si="38"/>
        <v>350</v>
      </c>
      <c r="W109" s="82">
        <f t="shared" si="38"/>
        <v>350</v>
      </c>
      <c r="X109" s="82">
        <f t="shared" si="38"/>
        <v>0</v>
      </c>
      <c r="Y109" s="129"/>
    </row>
    <row r="110" spans="1:25" x14ac:dyDescent="0.15">
      <c r="A110" s="130"/>
      <c r="B110" s="109"/>
      <c r="C110" s="131"/>
      <c r="D110" s="132"/>
      <c r="E110" s="142" t="s">
        <v>5</v>
      </c>
      <c r="F110" s="132"/>
      <c r="G110" s="83"/>
      <c r="H110" s="83"/>
      <c r="I110" s="83"/>
      <c r="J110" s="82"/>
      <c r="K110" s="83"/>
      <c r="L110" s="83"/>
      <c r="M110" s="83"/>
      <c r="N110" s="83"/>
      <c r="O110" s="83"/>
      <c r="P110" s="83"/>
      <c r="Q110" s="120"/>
      <c r="R110" s="120"/>
      <c r="S110" s="83"/>
      <c r="T110" s="83"/>
      <c r="U110" s="83"/>
      <c r="V110" s="83"/>
      <c r="W110" s="83"/>
      <c r="X110" s="83"/>
      <c r="Y110" s="112"/>
    </row>
    <row r="111" spans="1:25" x14ac:dyDescent="0.15">
      <c r="A111" s="108" t="s">
        <v>380</v>
      </c>
      <c r="B111" s="109" t="s">
        <v>378</v>
      </c>
      <c r="C111" s="71" t="s">
        <v>381</v>
      </c>
      <c r="D111" s="71" t="s">
        <v>189</v>
      </c>
      <c r="E111" s="122" t="s">
        <v>382</v>
      </c>
      <c r="F111" s="123"/>
      <c r="G111" s="84"/>
      <c r="H111" s="84"/>
      <c r="I111" s="84"/>
      <c r="J111" s="82"/>
      <c r="K111" s="84"/>
      <c r="L111" s="84"/>
      <c r="M111" s="83"/>
      <c r="N111" s="83"/>
      <c r="O111" s="83"/>
      <c r="P111" s="83"/>
      <c r="Q111" s="120"/>
      <c r="R111" s="120"/>
      <c r="S111" s="83"/>
      <c r="T111" s="83"/>
      <c r="U111" s="83"/>
      <c r="V111" s="83"/>
      <c r="W111" s="83"/>
      <c r="X111" s="83"/>
      <c r="Y111" s="112"/>
    </row>
    <row r="112" spans="1:25" x14ac:dyDescent="0.15">
      <c r="A112" s="130"/>
      <c r="B112" s="109"/>
      <c r="C112" s="131"/>
      <c r="D112" s="132"/>
      <c r="E112" s="142" t="s">
        <v>190</v>
      </c>
      <c r="F112" s="132"/>
      <c r="G112" s="83"/>
      <c r="H112" s="83"/>
      <c r="I112" s="83"/>
      <c r="J112" s="82"/>
      <c r="K112" s="83"/>
      <c r="L112" s="83"/>
      <c r="M112" s="83"/>
      <c r="N112" s="83"/>
      <c r="O112" s="83"/>
      <c r="P112" s="83"/>
      <c r="Q112" s="120"/>
      <c r="R112" s="120"/>
      <c r="S112" s="83"/>
      <c r="T112" s="83"/>
      <c r="U112" s="83"/>
      <c r="V112" s="83"/>
      <c r="W112" s="83"/>
      <c r="X112" s="83"/>
      <c r="Y112" s="112"/>
    </row>
    <row r="113" spans="1:25" x14ac:dyDescent="0.15">
      <c r="A113" s="108" t="s">
        <v>383</v>
      </c>
      <c r="B113" s="109" t="s">
        <v>378</v>
      </c>
      <c r="C113" s="71" t="s">
        <v>381</v>
      </c>
      <c r="D113" s="71" t="s">
        <v>247</v>
      </c>
      <c r="E113" s="142" t="s">
        <v>382</v>
      </c>
      <c r="F113" s="132"/>
      <c r="G113" s="83"/>
      <c r="H113" s="83"/>
      <c r="I113" s="83"/>
      <c r="J113" s="82"/>
      <c r="K113" s="83"/>
      <c r="L113" s="83"/>
      <c r="M113" s="83"/>
      <c r="N113" s="83"/>
      <c r="O113" s="83"/>
      <c r="P113" s="83"/>
      <c r="Q113" s="120"/>
      <c r="R113" s="120"/>
      <c r="S113" s="83"/>
      <c r="T113" s="83"/>
      <c r="U113" s="83"/>
      <c r="V113" s="83"/>
      <c r="W113" s="83"/>
      <c r="X113" s="83"/>
      <c r="Y113" s="112"/>
    </row>
    <row r="114" spans="1:25" x14ac:dyDescent="0.15">
      <c r="A114" s="130"/>
      <c r="B114" s="109"/>
      <c r="C114" s="131"/>
      <c r="D114" s="132"/>
      <c r="E114" s="142" t="s">
        <v>5</v>
      </c>
      <c r="F114" s="132"/>
      <c r="G114" s="83"/>
      <c r="H114" s="83"/>
      <c r="I114" s="83"/>
      <c r="J114" s="82"/>
      <c r="K114" s="83"/>
      <c r="L114" s="83"/>
      <c r="M114" s="83"/>
      <c r="N114" s="83"/>
      <c r="O114" s="83"/>
      <c r="P114" s="83"/>
      <c r="Q114" s="120"/>
      <c r="R114" s="120"/>
      <c r="S114" s="83"/>
      <c r="T114" s="83"/>
      <c r="U114" s="83"/>
      <c r="V114" s="83"/>
      <c r="W114" s="83"/>
      <c r="X114" s="83"/>
      <c r="Y114" s="112"/>
    </row>
    <row r="115" spans="1:25" ht="21" x14ac:dyDescent="0.15">
      <c r="A115" s="130"/>
      <c r="B115" s="109"/>
      <c r="C115" s="131"/>
      <c r="D115" s="132"/>
      <c r="E115" s="122" t="s">
        <v>384</v>
      </c>
      <c r="F115" s="133"/>
      <c r="G115" s="86"/>
      <c r="H115" s="86"/>
      <c r="I115" s="86"/>
      <c r="J115" s="82"/>
      <c r="K115" s="86"/>
      <c r="L115" s="86"/>
      <c r="M115" s="83"/>
      <c r="N115" s="83"/>
      <c r="O115" s="83"/>
      <c r="P115" s="83"/>
      <c r="Q115" s="120"/>
      <c r="R115" s="120"/>
      <c r="S115" s="83"/>
      <c r="T115" s="83"/>
      <c r="U115" s="83"/>
      <c r="V115" s="83"/>
      <c r="W115" s="83"/>
      <c r="X115" s="83"/>
      <c r="Y115" s="112"/>
    </row>
    <row r="116" spans="1:25" x14ac:dyDescent="0.15">
      <c r="A116" s="130"/>
      <c r="B116" s="109"/>
      <c r="C116" s="131"/>
      <c r="D116" s="132"/>
      <c r="E116" s="142" t="s">
        <v>261</v>
      </c>
      <c r="F116" s="71" t="s">
        <v>262</v>
      </c>
      <c r="G116" s="83"/>
      <c r="H116" s="83"/>
      <c r="I116" s="83"/>
      <c r="J116" s="82"/>
      <c r="K116" s="83"/>
      <c r="L116" s="83"/>
      <c r="M116" s="83"/>
      <c r="N116" s="83"/>
      <c r="O116" s="83"/>
      <c r="P116" s="83"/>
      <c r="Q116" s="120"/>
      <c r="R116" s="120"/>
      <c r="S116" s="83"/>
      <c r="T116" s="83"/>
      <c r="U116" s="83"/>
      <c r="V116" s="83"/>
      <c r="W116" s="83"/>
      <c r="X116" s="83"/>
      <c r="Y116" s="112"/>
    </row>
    <row r="117" spans="1:25" x14ac:dyDescent="0.15">
      <c r="A117" s="130"/>
      <c r="B117" s="109"/>
      <c r="C117" s="131"/>
      <c r="D117" s="132"/>
      <c r="E117" s="142" t="s">
        <v>285</v>
      </c>
      <c r="F117" s="71" t="s">
        <v>286</v>
      </c>
      <c r="G117" s="83"/>
      <c r="H117" s="83"/>
      <c r="I117" s="83"/>
      <c r="J117" s="82"/>
      <c r="K117" s="83"/>
      <c r="L117" s="83"/>
      <c r="M117" s="83"/>
      <c r="N117" s="83"/>
      <c r="O117" s="83"/>
      <c r="P117" s="83"/>
      <c r="Q117" s="120"/>
      <c r="R117" s="120"/>
      <c r="S117" s="83"/>
      <c r="T117" s="83"/>
      <c r="U117" s="83"/>
      <c r="V117" s="83"/>
      <c r="W117" s="83"/>
      <c r="X117" s="83"/>
      <c r="Y117" s="112"/>
    </row>
    <row r="118" spans="1:25" x14ac:dyDescent="0.15">
      <c r="A118" s="130"/>
      <c r="B118" s="109"/>
      <c r="C118" s="131"/>
      <c r="D118" s="132"/>
      <c r="E118" s="142" t="s">
        <v>323</v>
      </c>
      <c r="F118" s="71" t="s">
        <v>324</v>
      </c>
      <c r="G118" s="83"/>
      <c r="H118" s="83"/>
      <c r="I118" s="83"/>
      <c r="J118" s="82"/>
      <c r="K118" s="83"/>
      <c r="L118" s="83"/>
      <c r="M118" s="83"/>
      <c r="N118" s="83"/>
      <c r="O118" s="83"/>
      <c r="P118" s="83"/>
      <c r="Q118" s="120"/>
      <c r="R118" s="120"/>
      <c r="S118" s="83"/>
      <c r="T118" s="83"/>
      <c r="U118" s="83"/>
      <c r="V118" s="83"/>
      <c r="W118" s="83"/>
      <c r="X118" s="83"/>
      <c r="Y118" s="112"/>
    </row>
    <row r="119" spans="1:25" x14ac:dyDescent="0.15">
      <c r="A119" s="130"/>
      <c r="B119" s="109"/>
      <c r="C119" s="131"/>
      <c r="D119" s="132"/>
      <c r="E119" s="142" t="s">
        <v>313</v>
      </c>
      <c r="F119" s="71" t="s">
        <v>314</v>
      </c>
      <c r="G119" s="83"/>
      <c r="H119" s="83"/>
      <c r="I119" s="83"/>
      <c r="J119" s="82"/>
      <c r="K119" s="83"/>
      <c r="L119" s="83"/>
      <c r="M119" s="83"/>
      <c r="N119" s="83"/>
      <c r="O119" s="83"/>
      <c r="P119" s="83"/>
      <c r="Q119" s="120"/>
      <c r="R119" s="120"/>
      <c r="S119" s="83"/>
      <c r="T119" s="83"/>
      <c r="U119" s="83"/>
      <c r="V119" s="83"/>
      <c r="W119" s="83"/>
      <c r="X119" s="83"/>
      <c r="Y119" s="112"/>
    </row>
    <row r="120" spans="1:25" x14ac:dyDescent="0.15">
      <c r="A120" s="130"/>
      <c r="B120" s="109"/>
      <c r="C120" s="131"/>
      <c r="D120" s="132"/>
      <c r="E120" s="142" t="s">
        <v>315</v>
      </c>
      <c r="F120" s="71" t="s">
        <v>316</v>
      </c>
      <c r="G120" s="83"/>
      <c r="H120" s="83"/>
      <c r="I120" s="83"/>
      <c r="J120" s="82"/>
      <c r="K120" s="83"/>
      <c r="L120" s="83"/>
      <c r="M120" s="83"/>
      <c r="N120" s="83"/>
      <c r="O120" s="83"/>
      <c r="P120" s="83"/>
      <c r="Q120" s="120"/>
      <c r="R120" s="120"/>
      <c r="S120" s="83"/>
      <c r="T120" s="83"/>
      <c r="U120" s="83"/>
      <c r="V120" s="83"/>
      <c r="W120" s="83"/>
      <c r="X120" s="83"/>
      <c r="Y120" s="112"/>
    </row>
    <row r="121" spans="1:25" x14ac:dyDescent="0.15">
      <c r="A121" s="108" t="s">
        <v>385</v>
      </c>
      <c r="B121" s="109" t="s">
        <v>378</v>
      </c>
      <c r="C121" s="71" t="s">
        <v>349</v>
      </c>
      <c r="D121" s="71" t="s">
        <v>189</v>
      </c>
      <c r="E121" s="122" t="s">
        <v>386</v>
      </c>
      <c r="F121" s="123"/>
      <c r="G121" s="84">
        <f>G125</f>
        <v>0</v>
      </c>
      <c r="H121" s="84">
        <f t="shared" ref="H121:X121" si="39">H125</f>
        <v>0</v>
      </c>
      <c r="I121" s="84">
        <f t="shared" si="39"/>
        <v>0</v>
      </c>
      <c r="J121" s="82">
        <f>K121+L121</f>
        <v>350</v>
      </c>
      <c r="K121" s="84">
        <f t="shared" si="39"/>
        <v>350</v>
      </c>
      <c r="L121" s="84">
        <f t="shared" si="39"/>
        <v>0</v>
      </c>
      <c r="M121" s="84">
        <f t="shared" si="39"/>
        <v>350</v>
      </c>
      <c r="N121" s="84">
        <f t="shared" si="39"/>
        <v>350</v>
      </c>
      <c r="O121" s="84">
        <f t="shared" si="39"/>
        <v>0</v>
      </c>
      <c r="P121" s="84">
        <f t="shared" si="39"/>
        <v>0</v>
      </c>
      <c r="Q121" s="120">
        <f t="shared" si="28"/>
        <v>0</v>
      </c>
      <c r="R121" s="120">
        <f t="shared" si="28"/>
        <v>0</v>
      </c>
      <c r="S121" s="84">
        <f t="shared" si="39"/>
        <v>350</v>
      </c>
      <c r="T121" s="84">
        <f t="shared" si="39"/>
        <v>350</v>
      </c>
      <c r="U121" s="84">
        <f t="shared" si="39"/>
        <v>0</v>
      </c>
      <c r="V121" s="84">
        <f t="shared" si="39"/>
        <v>350</v>
      </c>
      <c r="W121" s="84">
        <f t="shared" si="39"/>
        <v>350</v>
      </c>
      <c r="X121" s="84">
        <f t="shared" si="39"/>
        <v>0</v>
      </c>
      <c r="Y121" s="112"/>
    </row>
    <row r="122" spans="1:25" x14ac:dyDescent="0.15">
      <c r="A122" s="115"/>
      <c r="B122" s="116"/>
      <c r="C122" s="117"/>
      <c r="D122" s="118"/>
      <c r="E122" s="119" t="s">
        <v>190</v>
      </c>
      <c r="F122" s="118"/>
      <c r="G122" s="90"/>
      <c r="H122" s="90"/>
      <c r="I122" s="90"/>
      <c r="J122" s="82"/>
      <c r="K122" s="90"/>
      <c r="L122" s="90"/>
      <c r="M122" s="83"/>
      <c r="N122" s="83"/>
      <c r="O122" s="83"/>
      <c r="P122" s="83"/>
      <c r="Q122" s="120"/>
      <c r="R122" s="120"/>
      <c r="S122" s="83"/>
      <c r="T122" s="83"/>
      <c r="U122" s="83"/>
      <c r="V122" s="83"/>
      <c r="W122" s="83"/>
      <c r="X122" s="83"/>
      <c r="Y122" s="121"/>
    </row>
    <row r="123" spans="1:25" x14ac:dyDescent="0.15">
      <c r="A123" s="108" t="s">
        <v>387</v>
      </c>
      <c r="B123" s="109" t="s">
        <v>378</v>
      </c>
      <c r="C123" s="71" t="s">
        <v>349</v>
      </c>
      <c r="D123" s="71" t="s">
        <v>247</v>
      </c>
      <c r="E123" s="142" t="s">
        <v>386</v>
      </c>
      <c r="F123" s="132"/>
      <c r="G123" s="83"/>
      <c r="H123" s="83"/>
      <c r="I123" s="83"/>
      <c r="J123" s="82"/>
      <c r="K123" s="83"/>
      <c r="L123" s="83"/>
      <c r="M123" s="83"/>
      <c r="N123" s="83"/>
      <c r="O123" s="83"/>
      <c r="P123" s="83"/>
      <c r="Q123" s="120"/>
      <c r="R123" s="120"/>
      <c r="S123" s="83"/>
      <c r="T123" s="83"/>
      <c r="U123" s="83"/>
      <c r="V123" s="83"/>
      <c r="W123" s="83"/>
      <c r="X123" s="83"/>
      <c r="Y123" s="112"/>
    </row>
    <row r="124" spans="1:25" x14ac:dyDescent="0.15">
      <c r="A124" s="115"/>
      <c r="B124" s="116"/>
      <c r="C124" s="117"/>
      <c r="D124" s="118"/>
      <c r="E124" s="119" t="s">
        <v>5</v>
      </c>
      <c r="F124" s="118"/>
      <c r="G124" s="90"/>
      <c r="H124" s="90"/>
      <c r="I124" s="90"/>
      <c r="J124" s="82"/>
      <c r="K124" s="90"/>
      <c r="L124" s="90"/>
      <c r="M124" s="83"/>
      <c r="N124" s="83"/>
      <c r="O124" s="83"/>
      <c r="P124" s="83"/>
      <c r="Q124" s="120"/>
      <c r="R124" s="120"/>
      <c r="S124" s="83"/>
      <c r="T124" s="83"/>
      <c r="U124" s="83"/>
      <c r="V124" s="83"/>
      <c r="W124" s="83"/>
      <c r="X124" s="83"/>
      <c r="Y124" s="121"/>
    </row>
    <row r="125" spans="1:25" ht="31.5" x14ac:dyDescent="0.15">
      <c r="A125" s="130"/>
      <c r="B125" s="109"/>
      <c r="C125" s="131"/>
      <c r="D125" s="132"/>
      <c r="E125" s="122" t="s">
        <v>388</v>
      </c>
      <c r="F125" s="133"/>
      <c r="G125" s="86">
        <f>G126+G127+G128+G129+G130</f>
        <v>0</v>
      </c>
      <c r="H125" s="86">
        <f t="shared" ref="H125:W125" si="40">H126+H127+H128+H129+H130</f>
        <v>0</v>
      </c>
      <c r="I125" s="86">
        <f t="shared" si="40"/>
        <v>0</v>
      </c>
      <c r="J125" s="82">
        <f>K125+L125</f>
        <v>350</v>
      </c>
      <c r="K125" s="86">
        <f t="shared" si="40"/>
        <v>350</v>
      </c>
      <c r="L125" s="86">
        <f t="shared" si="40"/>
        <v>0</v>
      </c>
      <c r="M125" s="86">
        <f t="shared" si="40"/>
        <v>350</v>
      </c>
      <c r="N125" s="86">
        <f t="shared" si="40"/>
        <v>350</v>
      </c>
      <c r="O125" s="86">
        <f t="shared" si="40"/>
        <v>0</v>
      </c>
      <c r="P125" s="86">
        <f t="shared" si="40"/>
        <v>0</v>
      </c>
      <c r="Q125" s="120">
        <f t="shared" si="28"/>
        <v>0</v>
      </c>
      <c r="R125" s="120">
        <f t="shared" si="28"/>
        <v>0</v>
      </c>
      <c r="S125" s="86">
        <f t="shared" si="40"/>
        <v>350</v>
      </c>
      <c r="T125" s="86">
        <f t="shared" si="40"/>
        <v>350</v>
      </c>
      <c r="U125" s="86">
        <f t="shared" si="40"/>
        <v>0</v>
      </c>
      <c r="V125" s="86">
        <f t="shared" si="40"/>
        <v>350</v>
      </c>
      <c r="W125" s="86">
        <f t="shared" si="40"/>
        <v>350</v>
      </c>
      <c r="X125" s="83"/>
      <c r="Y125" s="112"/>
    </row>
    <row r="126" spans="1:25" ht="11.25" x14ac:dyDescent="0.15">
      <c r="A126" s="134"/>
      <c r="B126" s="143"/>
      <c r="C126" s="134"/>
      <c r="D126" s="134"/>
      <c r="E126" s="141" t="s">
        <v>389</v>
      </c>
      <c r="F126" s="134" t="s">
        <v>295</v>
      </c>
      <c r="G126" s="135">
        <f>H126+I126</f>
        <v>0</v>
      </c>
      <c r="H126" s="135">
        <v>0</v>
      </c>
      <c r="I126" s="135">
        <v>0</v>
      </c>
      <c r="J126" s="82">
        <f>K126+L126</f>
        <v>100</v>
      </c>
      <c r="K126" s="89">
        <v>100</v>
      </c>
      <c r="L126" s="136">
        <v>0</v>
      </c>
      <c r="M126" s="83">
        <f>N126+O126</f>
        <v>100</v>
      </c>
      <c r="N126" s="83">
        <v>100</v>
      </c>
      <c r="O126" s="83"/>
      <c r="P126" s="137">
        <f>M126-J126</f>
        <v>0</v>
      </c>
      <c r="Q126" s="120">
        <f t="shared" si="28"/>
        <v>0</v>
      </c>
      <c r="R126" s="120">
        <f t="shared" si="28"/>
        <v>0</v>
      </c>
      <c r="S126" s="83">
        <f>T126+U126</f>
        <v>100</v>
      </c>
      <c r="T126" s="83">
        <v>100</v>
      </c>
      <c r="U126" s="83"/>
      <c r="V126" s="83">
        <f>W126+X126</f>
        <v>100</v>
      </c>
      <c r="W126" s="83">
        <v>100</v>
      </c>
      <c r="X126" s="83"/>
      <c r="Y126" s="121"/>
    </row>
    <row r="127" spans="1:25" ht="11.25" x14ac:dyDescent="0.15">
      <c r="A127" s="134"/>
      <c r="B127" s="143"/>
      <c r="C127" s="134"/>
      <c r="D127" s="134"/>
      <c r="E127" s="141" t="s">
        <v>296</v>
      </c>
      <c r="F127" s="134" t="s">
        <v>341</v>
      </c>
      <c r="G127" s="135">
        <f>H127+I127</f>
        <v>0</v>
      </c>
      <c r="H127" s="135">
        <v>0</v>
      </c>
      <c r="I127" s="135">
        <v>0</v>
      </c>
      <c r="J127" s="82">
        <f>K127+L127</f>
        <v>150</v>
      </c>
      <c r="K127" s="89">
        <v>150</v>
      </c>
      <c r="L127" s="136">
        <v>0</v>
      </c>
      <c r="M127" s="83">
        <f>N127+O127</f>
        <v>150</v>
      </c>
      <c r="N127" s="83">
        <v>150</v>
      </c>
      <c r="O127" s="83"/>
      <c r="P127" s="137">
        <f>M127-J127</f>
        <v>0</v>
      </c>
      <c r="Q127" s="120">
        <f t="shared" si="28"/>
        <v>0</v>
      </c>
      <c r="R127" s="120">
        <f t="shared" si="28"/>
        <v>0</v>
      </c>
      <c r="S127" s="83">
        <f>T127+U127</f>
        <v>150</v>
      </c>
      <c r="T127" s="83">
        <v>150</v>
      </c>
      <c r="U127" s="83"/>
      <c r="V127" s="83">
        <f>W127+X127</f>
        <v>150</v>
      </c>
      <c r="W127" s="83">
        <v>150</v>
      </c>
      <c r="X127" s="83"/>
      <c r="Y127" s="121"/>
    </row>
    <row r="128" spans="1:25" ht="11.25" x14ac:dyDescent="0.15">
      <c r="A128" s="134"/>
      <c r="B128" s="143"/>
      <c r="C128" s="134"/>
      <c r="D128" s="134"/>
      <c r="E128" s="141" t="s">
        <v>342</v>
      </c>
      <c r="F128" s="134" t="s">
        <v>298</v>
      </c>
      <c r="G128" s="135">
        <f>H128+I128</f>
        <v>0</v>
      </c>
      <c r="H128" s="135">
        <v>0</v>
      </c>
      <c r="I128" s="135">
        <v>0</v>
      </c>
      <c r="J128" s="82">
        <f>K128+L128</f>
        <v>100</v>
      </c>
      <c r="K128" s="89">
        <v>100</v>
      </c>
      <c r="L128" s="136">
        <v>0</v>
      </c>
      <c r="M128" s="83">
        <f>N128+O128</f>
        <v>100</v>
      </c>
      <c r="N128" s="83">
        <v>100</v>
      </c>
      <c r="O128" s="83"/>
      <c r="P128" s="137">
        <f>M128-J128</f>
        <v>0</v>
      </c>
      <c r="Q128" s="120">
        <f t="shared" si="28"/>
        <v>0</v>
      </c>
      <c r="R128" s="120">
        <f t="shared" si="28"/>
        <v>0</v>
      </c>
      <c r="S128" s="83">
        <f>T128+U128</f>
        <v>100</v>
      </c>
      <c r="T128" s="83">
        <v>100</v>
      </c>
      <c r="U128" s="83"/>
      <c r="V128" s="83">
        <f>W128+X128</f>
        <v>100</v>
      </c>
      <c r="W128" s="83">
        <v>100</v>
      </c>
      <c r="X128" s="83"/>
      <c r="Y128" s="121"/>
    </row>
    <row r="129" spans="1:25" ht="11.25" x14ac:dyDescent="0.15">
      <c r="A129" s="134"/>
      <c r="B129" s="143"/>
      <c r="C129" s="134"/>
      <c r="D129" s="134"/>
      <c r="E129" s="141" t="s">
        <v>390</v>
      </c>
      <c r="F129" s="134">
        <v>4729</v>
      </c>
      <c r="G129" s="135"/>
      <c r="H129" s="135"/>
      <c r="I129" s="135"/>
      <c r="J129" s="82"/>
      <c r="K129" s="89"/>
      <c r="L129" s="136"/>
      <c r="M129" s="83"/>
      <c r="N129" s="83"/>
      <c r="O129" s="83"/>
      <c r="P129" s="137">
        <f>M129-J129</f>
        <v>0</v>
      </c>
      <c r="Q129" s="120">
        <f t="shared" si="28"/>
        <v>0</v>
      </c>
      <c r="R129" s="120">
        <f t="shared" si="28"/>
        <v>0</v>
      </c>
      <c r="S129" s="83"/>
      <c r="T129" s="83"/>
      <c r="U129" s="83"/>
      <c r="V129" s="83"/>
      <c r="W129" s="83">
        <f>T129*4%+T129</f>
        <v>0</v>
      </c>
      <c r="X129" s="83"/>
      <c r="Y129" s="121"/>
    </row>
    <row r="130" spans="1:25" x14ac:dyDescent="0.15">
      <c r="A130" s="130"/>
      <c r="B130" s="109"/>
      <c r="C130" s="131"/>
      <c r="D130" s="132"/>
      <c r="E130" s="142" t="s">
        <v>283</v>
      </c>
      <c r="F130" s="71" t="s">
        <v>284</v>
      </c>
      <c r="G130" s="83"/>
      <c r="H130" s="83"/>
      <c r="I130" s="83"/>
      <c r="J130" s="82"/>
      <c r="K130" s="83"/>
      <c r="L130" s="83"/>
      <c r="M130" s="83"/>
      <c r="N130" s="83"/>
      <c r="O130" s="83"/>
      <c r="P130" s="83"/>
      <c r="Q130" s="120">
        <f t="shared" si="28"/>
        <v>0</v>
      </c>
      <c r="R130" s="120">
        <f t="shared" si="28"/>
        <v>0</v>
      </c>
      <c r="S130" s="83"/>
      <c r="T130" s="83"/>
      <c r="U130" s="83"/>
      <c r="V130" s="83"/>
      <c r="W130" s="83"/>
      <c r="X130" s="83"/>
      <c r="Y130" s="112"/>
    </row>
    <row r="131" spans="1:25" ht="21" x14ac:dyDescent="0.15">
      <c r="A131" s="130"/>
      <c r="B131" s="109"/>
      <c r="C131" s="131"/>
      <c r="D131" s="132"/>
      <c r="E131" s="122" t="s">
        <v>391</v>
      </c>
      <c r="F131" s="133"/>
      <c r="G131" s="86"/>
      <c r="H131" s="86"/>
      <c r="I131" s="86"/>
      <c r="J131" s="82"/>
      <c r="K131" s="86"/>
      <c r="L131" s="86"/>
      <c r="M131" s="83"/>
      <c r="N131" s="83"/>
      <c r="O131" s="83"/>
      <c r="P131" s="83"/>
      <c r="Q131" s="120"/>
      <c r="R131" s="120"/>
      <c r="S131" s="83"/>
      <c r="T131" s="83"/>
      <c r="U131" s="83"/>
      <c r="V131" s="83"/>
      <c r="W131" s="83"/>
      <c r="X131" s="83"/>
      <c r="Y131" s="112"/>
    </row>
    <row r="132" spans="1:25" ht="21" x14ac:dyDescent="0.15">
      <c r="A132" s="115"/>
      <c r="B132" s="116"/>
      <c r="C132" s="117"/>
      <c r="D132" s="118"/>
      <c r="E132" s="119" t="s">
        <v>301</v>
      </c>
      <c r="F132" s="71" t="s">
        <v>302</v>
      </c>
      <c r="G132" s="90"/>
      <c r="H132" s="90"/>
      <c r="I132" s="90"/>
      <c r="J132" s="82"/>
      <c r="K132" s="90"/>
      <c r="L132" s="90"/>
      <c r="M132" s="83"/>
      <c r="N132" s="83"/>
      <c r="O132" s="83"/>
      <c r="P132" s="83"/>
      <c r="Q132" s="120"/>
      <c r="R132" s="120"/>
      <c r="S132" s="83"/>
      <c r="T132" s="83"/>
      <c r="U132" s="83"/>
      <c r="V132" s="83"/>
      <c r="W132" s="83"/>
      <c r="X132" s="83"/>
      <c r="Y132" s="121"/>
    </row>
    <row r="133" spans="1:25" ht="22.5" x14ac:dyDescent="0.15">
      <c r="A133" s="144" t="s">
        <v>392</v>
      </c>
      <c r="B133" s="145" t="s">
        <v>325</v>
      </c>
      <c r="C133" s="144" t="s">
        <v>189</v>
      </c>
      <c r="D133" s="144" t="s">
        <v>189</v>
      </c>
      <c r="E133" s="146" t="s">
        <v>393</v>
      </c>
      <c r="F133" s="144"/>
      <c r="G133" s="147">
        <f>G134</f>
        <v>120.1</v>
      </c>
      <c r="H133" s="147">
        <f t="shared" ref="H133:X134" si="41">H134</f>
        <v>120.1</v>
      </c>
      <c r="I133" s="147">
        <f t="shared" si="41"/>
        <v>0</v>
      </c>
      <c r="J133" s="82">
        <f t="shared" ref="J133:J138" si="42">K133+L133</f>
        <v>650</v>
      </c>
      <c r="K133" s="87">
        <f t="shared" si="41"/>
        <v>650</v>
      </c>
      <c r="L133" s="87">
        <f t="shared" si="41"/>
        <v>0</v>
      </c>
      <c r="M133" s="87">
        <f t="shared" si="41"/>
        <v>650</v>
      </c>
      <c r="N133" s="87">
        <f t="shared" si="41"/>
        <v>650</v>
      </c>
      <c r="O133" s="87">
        <f t="shared" si="41"/>
        <v>0</v>
      </c>
      <c r="P133" s="87">
        <f t="shared" si="41"/>
        <v>0</v>
      </c>
      <c r="Q133" s="82">
        <f t="shared" si="28"/>
        <v>0</v>
      </c>
      <c r="R133" s="82">
        <f t="shared" si="28"/>
        <v>0</v>
      </c>
      <c r="S133" s="87">
        <f t="shared" si="41"/>
        <v>650</v>
      </c>
      <c r="T133" s="87">
        <f t="shared" si="41"/>
        <v>650</v>
      </c>
      <c r="U133" s="87">
        <f t="shared" si="41"/>
        <v>0</v>
      </c>
      <c r="V133" s="87">
        <f t="shared" si="41"/>
        <v>650</v>
      </c>
      <c r="W133" s="87">
        <f t="shared" si="41"/>
        <v>650</v>
      </c>
      <c r="X133" s="87">
        <f t="shared" si="41"/>
        <v>0</v>
      </c>
      <c r="Y133" s="129"/>
    </row>
    <row r="134" spans="1:25" ht="11.25" x14ac:dyDescent="0.15">
      <c r="A134" s="134" t="s">
        <v>394</v>
      </c>
      <c r="B134" s="143" t="s">
        <v>325</v>
      </c>
      <c r="C134" s="134" t="s">
        <v>381</v>
      </c>
      <c r="D134" s="134" t="s">
        <v>189</v>
      </c>
      <c r="E134" s="141" t="s">
        <v>395</v>
      </c>
      <c r="F134" s="134"/>
      <c r="G134" s="135">
        <f>G135</f>
        <v>120.1</v>
      </c>
      <c r="H134" s="135">
        <f t="shared" si="41"/>
        <v>120.1</v>
      </c>
      <c r="I134" s="135">
        <f t="shared" si="41"/>
        <v>0</v>
      </c>
      <c r="J134" s="82">
        <f t="shared" si="42"/>
        <v>650</v>
      </c>
      <c r="K134" s="89">
        <f t="shared" si="41"/>
        <v>650</v>
      </c>
      <c r="L134" s="89">
        <f t="shared" si="41"/>
        <v>0</v>
      </c>
      <c r="M134" s="89">
        <f t="shared" si="41"/>
        <v>650</v>
      </c>
      <c r="N134" s="89">
        <f t="shared" si="41"/>
        <v>650</v>
      </c>
      <c r="O134" s="89">
        <f t="shared" si="41"/>
        <v>0</v>
      </c>
      <c r="P134" s="89">
        <f t="shared" si="41"/>
        <v>0</v>
      </c>
      <c r="Q134" s="120">
        <f t="shared" si="28"/>
        <v>0</v>
      </c>
      <c r="R134" s="120">
        <f t="shared" si="28"/>
        <v>0</v>
      </c>
      <c r="S134" s="89">
        <f t="shared" si="41"/>
        <v>650</v>
      </c>
      <c r="T134" s="89">
        <f t="shared" si="41"/>
        <v>650</v>
      </c>
      <c r="U134" s="89">
        <f t="shared" si="41"/>
        <v>0</v>
      </c>
      <c r="V134" s="89">
        <f t="shared" si="41"/>
        <v>650</v>
      </c>
      <c r="W134" s="89">
        <f t="shared" si="41"/>
        <v>650</v>
      </c>
      <c r="X134" s="89">
        <f t="shared" si="41"/>
        <v>0</v>
      </c>
      <c r="Y134" s="121"/>
    </row>
    <row r="135" spans="1:25" ht="11.25" x14ac:dyDescent="0.15">
      <c r="A135" s="134" t="s">
        <v>396</v>
      </c>
      <c r="B135" s="143" t="s">
        <v>325</v>
      </c>
      <c r="C135" s="134" t="s">
        <v>381</v>
      </c>
      <c r="D135" s="134" t="s">
        <v>247</v>
      </c>
      <c r="E135" s="141" t="s">
        <v>397</v>
      </c>
      <c r="F135" s="134"/>
      <c r="G135" s="135">
        <f>G136+G137+G138+G139+G140</f>
        <v>120.1</v>
      </c>
      <c r="H135" s="135">
        <f t="shared" ref="H135:X135" si="43">H136+H137+H138+H139+H140</f>
        <v>120.1</v>
      </c>
      <c r="I135" s="135">
        <f t="shared" si="43"/>
        <v>0</v>
      </c>
      <c r="J135" s="82">
        <f t="shared" si="42"/>
        <v>650</v>
      </c>
      <c r="K135" s="89">
        <f t="shared" si="43"/>
        <v>650</v>
      </c>
      <c r="L135" s="89">
        <f t="shared" si="43"/>
        <v>0</v>
      </c>
      <c r="M135" s="89">
        <f t="shared" si="43"/>
        <v>650</v>
      </c>
      <c r="N135" s="89">
        <f t="shared" si="43"/>
        <v>650</v>
      </c>
      <c r="O135" s="89">
        <f t="shared" si="43"/>
        <v>0</v>
      </c>
      <c r="P135" s="89">
        <f t="shared" si="43"/>
        <v>0</v>
      </c>
      <c r="Q135" s="120">
        <f t="shared" si="28"/>
        <v>0</v>
      </c>
      <c r="R135" s="120">
        <f t="shared" si="28"/>
        <v>0</v>
      </c>
      <c r="S135" s="89">
        <f t="shared" si="43"/>
        <v>650</v>
      </c>
      <c r="T135" s="89">
        <f t="shared" si="43"/>
        <v>650</v>
      </c>
      <c r="U135" s="89">
        <f t="shared" si="43"/>
        <v>0</v>
      </c>
      <c r="V135" s="89">
        <f t="shared" si="43"/>
        <v>650</v>
      </c>
      <c r="W135" s="89">
        <v>650</v>
      </c>
      <c r="X135" s="89">
        <f t="shared" si="43"/>
        <v>0</v>
      </c>
      <c r="Y135" s="112"/>
    </row>
    <row r="136" spans="1:25" ht="11.25" x14ac:dyDescent="0.15">
      <c r="A136" s="134"/>
      <c r="B136" s="143"/>
      <c r="C136" s="134"/>
      <c r="D136" s="134"/>
      <c r="E136" s="141" t="s">
        <v>389</v>
      </c>
      <c r="F136" s="134" t="s">
        <v>295</v>
      </c>
      <c r="G136" s="135">
        <f t="shared" ref="G136:G141" si="44">H136+I136</f>
        <v>0</v>
      </c>
      <c r="H136" s="135">
        <v>0</v>
      </c>
      <c r="I136" s="135">
        <v>0</v>
      </c>
      <c r="J136" s="82">
        <f t="shared" si="42"/>
        <v>100</v>
      </c>
      <c r="K136" s="89">
        <v>100</v>
      </c>
      <c r="L136" s="136">
        <v>0</v>
      </c>
      <c r="M136" s="83">
        <f>N136+O136</f>
        <v>100</v>
      </c>
      <c r="N136" s="83">
        <v>100</v>
      </c>
      <c r="O136" s="83"/>
      <c r="P136" s="137">
        <f>M136-J136</f>
        <v>0</v>
      </c>
      <c r="Q136" s="120">
        <f t="shared" si="28"/>
        <v>0</v>
      </c>
      <c r="R136" s="120">
        <f t="shared" si="28"/>
        <v>0</v>
      </c>
      <c r="S136" s="83">
        <f>T136+U136</f>
        <v>100</v>
      </c>
      <c r="T136" s="83">
        <v>100</v>
      </c>
      <c r="U136" s="83"/>
      <c r="V136" s="83">
        <f>W136+X136</f>
        <v>100</v>
      </c>
      <c r="W136" s="83">
        <v>100</v>
      </c>
      <c r="X136" s="83"/>
      <c r="Y136" s="112"/>
    </row>
    <row r="137" spans="1:25" ht="11.25" x14ac:dyDescent="0.15">
      <c r="A137" s="134"/>
      <c r="B137" s="143"/>
      <c r="C137" s="134"/>
      <c r="D137" s="134"/>
      <c r="E137" s="141" t="s">
        <v>296</v>
      </c>
      <c r="F137" s="134" t="s">
        <v>341</v>
      </c>
      <c r="G137" s="135">
        <f t="shared" si="44"/>
        <v>0</v>
      </c>
      <c r="H137" s="135">
        <v>0</v>
      </c>
      <c r="I137" s="135">
        <v>0</v>
      </c>
      <c r="J137" s="82">
        <f t="shared" si="42"/>
        <v>350</v>
      </c>
      <c r="K137" s="89">
        <v>350</v>
      </c>
      <c r="L137" s="136">
        <v>0</v>
      </c>
      <c r="M137" s="83">
        <f>N137+O137</f>
        <v>350</v>
      </c>
      <c r="N137" s="83">
        <v>350</v>
      </c>
      <c r="O137" s="83"/>
      <c r="P137" s="137">
        <f>M137-J137</f>
        <v>0</v>
      </c>
      <c r="Q137" s="120">
        <f t="shared" si="28"/>
        <v>0</v>
      </c>
      <c r="R137" s="120">
        <f t="shared" si="28"/>
        <v>0</v>
      </c>
      <c r="S137" s="83">
        <f>T137+U137</f>
        <v>350</v>
      </c>
      <c r="T137" s="83">
        <v>350</v>
      </c>
      <c r="U137" s="83"/>
      <c r="V137" s="83">
        <f>W137+X137</f>
        <v>350</v>
      </c>
      <c r="W137" s="83">
        <v>350</v>
      </c>
      <c r="X137" s="83"/>
      <c r="Y137" s="112"/>
    </row>
    <row r="138" spans="1:25" ht="11.25" x14ac:dyDescent="0.15">
      <c r="A138" s="134"/>
      <c r="B138" s="143"/>
      <c r="C138" s="134"/>
      <c r="D138" s="134"/>
      <c r="E138" s="141" t="s">
        <v>342</v>
      </c>
      <c r="F138" s="134" t="s">
        <v>298</v>
      </c>
      <c r="G138" s="135">
        <f t="shared" si="44"/>
        <v>120.1</v>
      </c>
      <c r="H138" s="135">
        <v>120.1</v>
      </c>
      <c r="I138" s="135">
        <v>0</v>
      </c>
      <c r="J138" s="82">
        <f t="shared" si="42"/>
        <v>200</v>
      </c>
      <c r="K138" s="89">
        <v>200</v>
      </c>
      <c r="L138" s="136">
        <v>0</v>
      </c>
      <c r="M138" s="83">
        <f>N138+O138</f>
        <v>200</v>
      </c>
      <c r="N138" s="83">
        <v>200</v>
      </c>
      <c r="O138" s="83"/>
      <c r="P138" s="137">
        <f>M138-J138</f>
        <v>0</v>
      </c>
      <c r="Q138" s="120">
        <f t="shared" si="28"/>
        <v>0</v>
      </c>
      <c r="R138" s="120">
        <f t="shared" si="28"/>
        <v>0</v>
      </c>
      <c r="S138" s="83">
        <f>T138+U138</f>
        <v>200</v>
      </c>
      <c r="T138" s="83">
        <v>200</v>
      </c>
      <c r="U138" s="83"/>
      <c r="V138" s="83">
        <f>W138+X138</f>
        <v>200</v>
      </c>
      <c r="W138" s="83">
        <v>200</v>
      </c>
      <c r="X138" s="83"/>
      <c r="Y138" s="112"/>
    </row>
    <row r="139" spans="1:25" ht="22.5" x14ac:dyDescent="0.15">
      <c r="A139" s="134"/>
      <c r="B139" s="143"/>
      <c r="C139" s="134"/>
      <c r="D139" s="134"/>
      <c r="E139" s="141" t="s">
        <v>398</v>
      </c>
      <c r="F139" s="134" t="s">
        <v>399</v>
      </c>
      <c r="G139" s="135">
        <f t="shared" si="44"/>
        <v>0</v>
      </c>
      <c r="H139" s="135">
        <v>0</v>
      </c>
      <c r="I139" s="135">
        <v>0</v>
      </c>
      <c r="J139" s="82"/>
      <c r="K139" s="89">
        <v>0</v>
      </c>
      <c r="L139" s="136">
        <v>0</v>
      </c>
      <c r="M139" s="83">
        <f>N139+O139</f>
        <v>0</v>
      </c>
      <c r="N139" s="83">
        <f>K139*4%+K139</f>
        <v>0</v>
      </c>
      <c r="O139" s="83"/>
      <c r="P139" s="137">
        <f>M139-J139</f>
        <v>0</v>
      </c>
      <c r="Q139" s="120">
        <f t="shared" si="28"/>
        <v>0</v>
      </c>
      <c r="R139" s="120">
        <f t="shared" si="28"/>
        <v>0</v>
      </c>
      <c r="S139" s="83">
        <f>T139+U139</f>
        <v>0</v>
      </c>
      <c r="T139" s="83">
        <f>N139*5%+N139</f>
        <v>0</v>
      </c>
      <c r="U139" s="83"/>
      <c r="V139" s="83">
        <f>W139+X139</f>
        <v>0</v>
      </c>
      <c r="W139" s="83">
        <f>T139*4%+T139</f>
        <v>0</v>
      </c>
      <c r="X139" s="83"/>
      <c r="Y139" s="112"/>
    </row>
    <row r="140" spans="1:25" ht="11.25" x14ac:dyDescent="0.15">
      <c r="A140" s="134"/>
      <c r="B140" s="143"/>
      <c r="C140" s="134"/>
      <c r="D140" s="134"/>
      <c r="E140" s="141" t="s">
        <v>375</v>
      </c>
      <c r="F140" s="134" t="s">
        <v>316</v>
      </c>
      <c r="G140" s="135">
        <f t="shared" si="44"/>
        <v>0</v>
      </c>
      <c r="H140" s="135">
        <v>0</v>
      </c>
      <c r="I140" s="135">
        <v>0</v>
      </c>
      <c r="J140" s="82"/>
      <c r="K140" s="89">
        <v>0</v>
      </c>
      <c r="L140" s="136">
        <v>0</v>
      </c>
      <c r="M140" s="83">
        <f>N140+O140</f>
        <v>0</v>
      </c>
      <c r="N140" s="83">
        <f>K140*4%+K140</f>
        <v>0</v>
      </c>
      <c r="O140" s="83"/>
      <c r="P140" s="137">
        <f>M140-J140</f>
        <v>0</v>
      </c>
      <c r="Q140" s="120">
        <f t="shared" si="28"/>
        <v>0</v>
      </c>
      <c r="R140" s="120">
        <f t="shared" si="28"/>
        <v>0</v>
      </c>
      <c r="S140" s="83">
        <f>T140+U140</f>
        <v>0</v>
      </c>
      <c r="T140" s="83">
        <f>N140*5%+N140</f>
        <v>0</v>
      </c>
      <c r="U140" s="83"/>
      <c r="V140" s="83">
        <f>W140+X140</f>
        <v>0</v>
      </c>
      <c r="W140" s="83">
        <f>T140*4%+T140</f>
        <v>0</v>
      </c>
      <c r="X140" s="83"/>
      <c r="Y140" s="112"/>
    </row>
    <row r="141" spans="1:25" x14ac:dyDescent="0.15">
      <c r="A141" s="108" t="s">
        <v>400</v>
      </c>
      <c r="B141" s="109" t="s">
        <v>401</v>
      </c>
      <c r="C141" s="71" t="s">
        <v>189</v>
      </c>
      <c r="D141" s="71" t="s">
        <v>189</v>
      </c>
      <c r="E141" s="110" t="s">
        <v>402</v>
      </c>
      <c r="F141" s="111"/>
      <c r="G141" s="82">
        <f t="shared" si="44"/>
        <v>202753.30000000002</v>
      </c>
      <c r="H141" s="82">
        <f>H143+H151+H170+H174</f>
        <v>6291.9000000000005</v>
      </c>
      <c r="I141" s="82">
        <f>I143+I151+I170+I174+I185</f>
        <v>196461.40000000002</v>
      </c>
      <c r="J141" s="82">
        <f t="shared" ref="J141:X141" si="45">J143+J151+J170+J174</f>
        <v>174070</v>
      </c>
      <c r="K141" s="82">
        <f t="shared" si="45"/>
        <v>8930</v>
      </c>
      <c r="L141" s="82">
        <f>L143+L151+L170+L174+L185</f>
        <v>117664.1</v>
      </c>
      <c r="M141" s="82">
        <f t="shared" si="45"/>
        <v>105200</v>
      </c>
      <c r="N141" s="82">
        <f t="shared" si="45"/>
        <v>7200</v>
      </c>
      <c r="O141" s="82">
        <f t="shared" si="45"/>
        <v>248000</v>
      </c>
      <c r="P141" s="82">
        <f t="shared" si="45"/>
        <v>-31240</v>
      </c>
      <c r="Q141" s="82">
        <f t="shared" si="45"/>
        <v>-1730</v>
      </c>
      <c r="R141" s="82">
        <f t="shared" si="45"/>
        <v>82860</v>
      </c>
      <c r="S141" s="82">
        <f t="shared" si="45"/>
        <v>101200</v>
      </c>
      <c r="T141" s="82">
        <f t="shared" si="45"/>
        <v>6500</v>
      </c>
      <c r="U141" s="82">
        <f t="shared" si="45"/>
        <v>94700</v>
      </c>
      <c r="V141" s="82">
        <f>V143+V151+V170+V174</f>
        <v>264000</v>
      </c>
      <c r="W141" s="82">
        <f t="shared" si="45"/>
        <v>7000</v>
      </c>
      <c r="X141" s="82">
        <f t="shared" si="45"/>
        <v>257000</v>
      </c>
      <c r="Y141" s="112"/>
    </row>
    <row r="142" spans="1:25" x14ac:dyDescent="0.15">
      <c r="A142" s="115"/>
      <c r="B142" s="116"/>
      <c r="C142" s="117"/>
      <c r="D142" s="118"/>
      <c r="E142" s="119" t="s">
        <v>5</v>
      </c>
      <c r="F142" s="118"/>
      <c r="G142" s="90"/>
      <c r="H142" s="90"/>
      <c r="I142" s="90"/>
      <c r="J142" s="82"/>
      <c r="K142" s="90"/>
      <c r="L142" s="90"/>
      <c r="M142" s="83"/>
      <c r="N142" s="83"/>
      <c r="O142" s="83"/>
      <c r="P142" s="83"/>
      <c r="Q142" s="120">
        <f t="shared" si="28"/>
        <v>0</v>
      </c>
      <c r="R142" s="120">
        <f t="shared" si="28"/>
        <v>0</v>
      </c>
      <c r="S142" s="83"/>
      <c r="T142" s="83"/>
      <c r="U142" s="83"/>
      <c r="V142" s="83"/>
      <c r="W142" s="83"/>
      <c r="X142" s="83"/>
      <c r="Y142" s="121"/>
    </row>
    <row r="143" spans="1:25" ht="21" x14ac:dyDescent="0.15">
      <c r="A143" s="108" t="s">
        <v>403</v>
      </c>
      <c r="B143" s="109" t="s">
        <v>401</v>
      </c>
      <c r="C143" s="71" t="s">
        <v>247</v>
      </c>
      <c r="D143" s="71" t="s">
        <v>189</v>
      </c>
      <c r="E143" s="122" t="s">
        <v>404</v>
      </c>
      <c r="F143" s="123"/>
      <c r="G143" s="84"/>
      <c r="H143" s="84"/>
      <c r="I143" s="84"/>
      <c r="J143" s="82"/>
      <c r="K143" s="84"/>
      <c r="L143" s="84"/>
      <c r="M143" s="83"/>
      <c r="N143" s="83"/>
      <c r="O143" s="83"/>
      <c r="P143" s="83"/>
      <c r="Q143" s="120"/>
      <c r="R143" s="120"/>
      <c r="S143" s="83"/>
      <c r="T143" s="83"/>
      <c r="U143" s="83"/>
      <c r="V143" s="83"/>
      <c r="W143" s="83"/>
      <c r="X143" s="83"/>
      <c r="Y143" s="112"/>
    </row>
    <row r="144" spans="1:25" x14ac:dyDescent="0.15">
      <c r="A144" s="115"/>
      <c r="B144" s="116"/>
      <c r="C144" s="117"/>
      <c r="D144" s="118"/>
      <c r="E144" s="119" t="s">
        <v>190</v>
      </c>
      <c r="F144" s="118"/>
      <c r="G144" s="90"/>
      <c r="H144" s="90"/>
      <c r="I144" s="90"/>
      <c r="J144" s="82"/>
      <c r="K144" s="90"/>
      <c r="L144" s="90"/>
      <c r="M144" s="83"/>
      <c r="N144" s="83"/>
      <c r="O144" s="83"/>
      <c r="P144" s="83"/>
      <c r="Q144" s="120"/>
      <c r="R144" s="120"/>
      <c r="S144" s="83"/>
      <c r="T144" s="83"/>
      <c r="U144" s="83"/>
      <c r="V144" s="83"/>
      <c r="W144" s="83"/>
      <c r="X144" s="83"/>
      <c r="Y144" s="121"/>
    </row>
    <row r="145" spans="1:25" ht="21" x14ac:dyDescent="0.15">
      <c r="A145" s="106" t="s">
        <v>405</v>
      </c>
      <c r="B145" s="116" t="s">
        <v>401</v>
      </c>
      <c r="C145" s="81" t="s">
        <v>247</v>
      </c>
      <c r="D145" s="81" t="s">
        <v>247</v>
      </c>
      <c r="E145" s="119" t="s">
        <v>406</v>
      </c>
      <c r="F145" s="118"/>
      <c r="G145" s="90"/>
      <c r="H145" s="90"/>
      <c r="I145" s="90"/>
      <c r="J145" s="82"/>
      <c r="K145" s="90"/>
      <c r="L145" s="90"/>
      <c r="M145" s="83"/>
      <c r="N145" s="83"/>
      <c r="O145" s="83"/>
      <c r="P145" s="83"/>
      <c r="Q145" s="120"/>
      <c r="R145" s="120"/>
      <c r="S145" s="83"/>
      <c r="T145" s="83"/>
      <c r="U145" s="83"/>
      <c r="V145" s="83"/>
      <c r="W145" s="83"/>
      <c r="X145" s="83"/>
      <c r="Y145" s="121"/>
    </row>
    <row r="146" spans="1:25" x14ac:dyDescent="0.15">
      <c r="A146" s="115"/>
      <c r="B146" s="116"/>
      <c r="C146" s="117"/>
      <c r="D146" s="118"/>
      <c r="E146" s="119" t="s">
        <v>5</v>
      </c>
      <c r="F146" s="118"/>
      <c r="G146" s="90"/>
      <c r="H146" s="90"/>
      <c r="I146" s="90"/>
      <c r="J146" s="82"/>
      <c r="K146" s="90"/>
      <c r="L146" s="90"/>
      <c r="M146" s="83"/>
      <c r="N146" s="83"/>
      <c r="O146" s="83"/>
      <c r="P146" s="83"/>
      <c r="Q146" s="120"/>
      <c r="R146" s="120"/>
      <c r="S146" s="83"/>
      <c r="T146" s="83"/>
      <c r="U146" s="83"/>
      <c r="V146" s="83"/>
      <c r="W146" s="83"/>
      <c r="X146" s="83"/>
      <c r="Y146" s="121"/>
    </row>
    <row r="147" spans="1:25" ht="31.5" x14ac:dyDescent="0.15">
      <c r="A147" s="130"/>
      <c r="B147" s="109"/>
      <c r="C147" s="131"/>
      <c r="D147" s="132"/>
      <c r="E147" s="122" t="s">
        <v>407</v>
      </c>
      <c r="F147" s="133"/>
      <c r="G147" s="86"/>
      <c r="H147" s="86"/>
      <c r="I147" s="86"/>
      <c r="J147" s="82"/>
      <c r="K147" s="86"/>
      <c r="L147" s="86"/>
      <c r="M147" s="83"/>
      <c r="N147" s="83"/>
      <c r="O147" s="83"/>
      <c r="P147" s="83"/>
      <c r="Q147" s="120"/>
      <c r="R147" s="120"/>
      <c r="S147" s="83"/>
      <c r="T147" s="83"/>
      <c r="U147" s="83"/>
      <c r="V147" s="83"/>
      <c r="W147" s="83"/>
      <c r="X147" s="83"/>
      <c r="Y147" s="112"/>
    </row>
    <row r="148" spans="1:25" x14ac:dyDescent="0.15">
      <c r="A148" s="130"/>
      <c r="B148" s="109"/>
      <c r="C148" s="131"/>
      <c r="D148" s="132"/>
      <c r="E148" s="142" t="s">
        <v>283</v>
      </c>
      <c r="F148" s="71" t="s">
        <v>284</v>
      </c>
      <c r="G148" s="83"/>
      <c r="H148" s="83"/>
      <c r="I148" s="83"/>
      <c r="J148" s="82"/>
      <c r="K148" s="83"/>
      <c r="L148" s="83"/>
      <c r="M148" s="83"/>
      <c r="N148" s="83"/>
      <c r="O148" s="83"/>
      <c r="P148" s="83"/>
      <c r="Q148" s="120"/>
      <c r="R148" s="120"/>
      <c r="S148" s="83"/>
      <c r="T148" s="83"/>
      <c r="U148" s="83"/>
      <c r="V148" s="83"/>
      <c r="W148" s="83"/>
      <c r="X148" s="83"/>
      <c r="Y148" s="112"/>
    </row>
    <row r="149" spans="1:25" ht="42" x14ac:dyDescent="0.15">
      <c r="A149" s="130"/>
      <c r="B149" s="109"/>
      <c r="C149" s="131"/>
      <c r="D149" s="132"/>
      <c r="E149" s="122" t="s">
        <v>408</v>
      </c>
      <c r="F149" s="133"/>
      <c r="G149" s="86"/>
      <c r="H149" s="86"/>
      <c r="I149" s="86"/>
      <c r="J149" s="82"/>
      <c r="K149" s="86"/>
      <c r="L149" s="86"/>
      <c r="M149" s="83"/>
      <c r="N149" s="83"/>
      <c r="O149" s="83"/>
      <c r="P149" s="83"/>
      <c r="Q149" s="120"/>
      <c r="R149" s="120"/>
      <c r="S149" s="83"/>
      <c r="T149" s="83"/>
      <c r="U149" s="83"/>
      <c r="V149" s="83"/>
      <c r="W149" s="83"/>
      <c r="X149" s="83"/>
      <c r="Y149" s="112"/>
    </row>
    <row r="150" spans="1:25" x14ac:dyDescent="0.15">
      <c r="A150" s="130"/>
      <c r="B150" s="109"/>
      <c r="C150" s="131"/>
      <c r="D150" s="132"/>
      <c r="E150" s="142" t="s">
        <v>283</v>
      </c>
      <c r="F150" s="71" t="s">
        <v>284</v>
      </c>
      <c r="G150" s="83"/>
      <c r="H150" s="83"/>
      <c r="I150" s="83"/>
      <c r="J150" s="82"/>
      <c r="K150" s="83"/>
      <c r="L150" s="83"/>
      <c r="M150" s="83"/>
      <c r="N150" s="83"/>
      <c r="O150" s="83"/>
      <c r="P150" s="83"/>
      <c r="Q150" s="120"/>
      <c r="R150" s="120"/>
      <c r="S150" s="83"/>
      <c r="T150" s="83"/>
      <c r="U150" s="83"/>
      <c r="V150" s="83"/>
      <c r="W150" s="83"/>
      <c r="X150" s="83"/>
      <c r="Y150" s="112"/>
    </row>
    <row r="151" spans="1:25" ht="21" x14ac:dyDescent="0.15">
      <c r="A151" s="108" t="s">
        <v>409</v>
      </c>
      <c r="B151" s="109" t="s">
        <v>401</v>
      </c>
      <c r="C151" s="71" t="s">
        <v>381</v>
      </c>
      <c r="D151" s="71" t="s">
        <v>189</v>
      </c>
      <c r="E151" s="122" t="s">
        <v>410</v>
      </c>
      <c r="F151" s="123"/>
      <c r="G151" s="84">
        <f>G153+G160</f>
        <v>7435.8</v>
      </c>
      <c r="H151" s="84">
        <f t="shared" ref="H151:X151" si="46">H153+H160</f>
        <v>2146.6000000000004</v>
      </c>
      <c r="I151" s="84">
        <f t="shared" si="46"/>
        <v>5289.2</v>
      </c>
      <c r="J151" s="82">
        <f>K151+L151</f>
        <v>34370</v>
      </c>
      <c r="K151" s="84">
        <f t="shared" si="46"/>
        <v>3230</v>
      </c>
      <c r="L151" s="84">
        <f t="shared" si="46"/>
        <v>31140</v>
      </c>
      <c r="M151" s="84">
        <f t="shared" si="46"/>
        <v>400</v>
      </c>
      <c r="N151" s="84">
        <f t="shared" si="46"/>
        <v>400</v>
      </c>
      <c r="O151" s="84">
        <f t="shared" si="46"/>
        <v>150000</v>
      </c>
      <c r="P151" s="84">
        <f t="shared" si="46"/>
        <v>-140</v>
      </c>
      <c r="Q151" s="120">
        <f t="shared" si="28"/>
        <v>-2830</v>
      </c>
      <c r="R151" s="120">
        <f t="shared" si="28"/>
        <v>118860</v>
      </c>
      <c r="S151" s="84">
        <f t="shared" si="46"/>
        <v>500</v>
      </c>
      <c r="T151" s="84">
        <f t="shared" si="46"/>
        <v>500</v>
      </c>
      <c r="U151" s="84">
        <f t="shared" si="46"/>
        <v>0</v>
      </c>
      <c r="V151" s="84">
        <f>W151+X151</f>
        <v>155500</v>
      </c>
      <c r="W151" s="84">
        <f t="shared" si="46"/>
        <v>500</v>
      </c>
      <c r="X151" s="84">
        <f t="shared" si="46"/>
        <v>155000</v>
      </c>
      <c r="Y151" s="112"/>
    </row>
    <row r="152" spans="1:25" x14ac:dyDescent="0.15">
      <c r="A152" s="115"/>
      <c r="B152" s="116"/>
      <c r="C152" s="117"/>
      <c r="D152" s="118"/>
      <c r="E152" s="119" t="s">
        <v>190</v>
      </c>
      <c r="F152" s="118"/>
      <c r="G152" s="90"/>
      <c r="H152" s="90"/>
      <c r="I152" s="90"/>
      <c r="J152" s="82"/>
      <c r="K152" s="90"/>
      <c r="L152" s="90"/>
      <c r="M152" s="83"/>
      <c r="N152" s="83"/>
      <c r="O152" s="83"/>
      <c r="P152" s="83"/>
      <c r="Q152" s="120">
        <f t="shared" si="28"/>
        <v>0</v>
      </c>
      <c r="R152" s="120">
        <f t="shared" si="28"/>
        <v>0</v>
      </c>
      <c r="S152" s="83"/>
      <c r="T152" s="83"/>
      <c r="U152" s="83"/>
      <c r="V152" s="83"/>
      <c r="W152" s="83"/>
      <c r="X152" s="83"/>
      <c r="Y152" s="121"/>
    </row>
    <row r="153" spans="1:25" ht="11.25" x14ac:dyDescent="0.15">
      <c r="A153" s="134" t="s">
        <v>411</v>
      </c>
      <c r="B153" s="143" t="s">
        <v>412</v>
      </c>
      <c r="C153" s="134" t="s">
        <v>381</v>
      </c>
      <c r="D153" s="134" t="s">
        <v>247</v>
      </c>
      <c r="E153" s="141" t="s">
        <v>413</v>
      </c>
      <c r="F153" s="134"/>
      <c r="G153" s="135">
        <f>G155+G156+G159</f>
        <v>180</v>
      </c>
      <c r="H153" s="135">
        <f>H158+H156+H155</f>
        <v>180</v>
      </c>
      <c r="I153" s="135">
        <f t="shared" ref="I153:X153" si="47">I155+I156+I159</f>
        <v>0</v>
      </c>
      <c r="J153" s="82">
        <f>K153+L153</f>
        <v>820</v>
      </c>
      <c r="K153" s="89">
        <f>K155+K156+K157+K159</f>
        <v>680</v>
      </c>
      <c r="L153" s="89">
        <f>L155+L156+L159</f>
        <v>140</v>
      </c>
      <c r="M153" s="89">
        <f t="shared" si="47"/>
        <v>400</v>
      </c>
      <c r="N153" s="89">
        <f t="shared" si="47"/>
        <v>400</v>
      </c>
      <c r="O153" s="89">
        <f t="shared" si="47"/>
        <v>0</v>
      </c>
      <c r="P153" s="89">
        <f t="shared" si="47"/>
        <v>-140</v>
      </c>
      <c r="Q153" s="120">
        <f t="shared" ref="Q153:R184" si="48">N153-K153</f>
        <v>-280</v>
      </c>
      <c r="R153" s="120">
        <f t="shared" si="48"/>
        <v>-140</v>
      </c>
      <c r="S153" s="89">
        <f t="shared" si="47"/>
        <v>500</v>
      </c>
      <c r="T153" s="89">
        <f t="shared" si="47"/>
        <v>500</v>
      </c>
      <c r="U153" s="89">
        <f t="shared" si="47"/>
        <v>0</v>
      </c>
      <c r="V153" s="89">
        <f t="shared" si="47"/>
        <v>500</v>
      </c>
      <c r="W153" s="89">
        <f t="shared" si="47"/>
        <v>500</v>
      </c>
      <c r="X153" s="89">
        <f t="shared" si="47"/>
        <v>0</v>
      </c>
      <c r="Y153" s="112"/>
    </row>
    <row r="154" spans="1:25" ht="11.25" x14ac:dyDescent="0.15">
      <c r="A154" s="134"/>
      <c r="B154" s="143"/>
      <c r="C154" s="134"/>
      <c r="D154" s="134"/>
      <c r="E154" s="119" t="s">
        <v>5</v>
      </c>
      <c r="F154" s="134"/>
      <c r="G154" s="135"/>
      <c r="H154" s="135"/>
      <c r="I154" s="135"/>
      <c r="J154" s="82"/>
      <c r="K154" s="89"/>
      <c r="L154" s="136"/>
      <c r="M154" s="83"/>
      <c r="N154" s="83"/>
      <c r="O154" s="83"/>
      <c r="P154" s="137"/>
      <c r="Q154" s="120">
        <f t="shared" si="48"/>
        <v>0</v>
      </c>
      <c r="R154" s="120">
        <f t="shared" si="48"/>
        <v>0</v>
      </c>
      <c r="S154" s="83"/>
      <c r="T154" s="83"/>
      <c r="U154" s="83"/>
      <c r="V154" s="83"/>
      <c r="W154" s="83"/>
      <c r="X154" s="83"/>
      <c r="Y154" s="112"/>
    </row>
    <row r="155" spans="1:25" ht="11.25" x14ac:dyDescent="0.15">
      <c r="A155" s="134"/>
      <c r="B155" s="143"/>
      <c r="C155" s="134"/>
      <c r="D155" s="134"/>
      <c r="E155" s="142" t="s">
        <v>283</v>
      </c>
      <c r="F155" s="134">
        <v>4239</v>
      </c>
      <c r="G155" s="135">
        <f>H155+I155</f>
        <v>80</v>
      </c>
      <c r="H155" s="135">
        <v>80</v>
      </c>
      <c r="I155" s="135">
        <v>0</v>
      </c>
      <c r="J155" s="82">
        <f>K155+L155</f>
        <v>200</v>
      </c>
      <c r="K155" s="89">
        <v>200</v>
      </c>
      <c r="L155" s="136">
        <v>0</v>
      </c>
      <c r="M155" s="83">
        <f>N155+O155</f>
        <v>200</v>
      </c>
      <c r="N155" s="83">
        <v>200</v>
      </c>
      <c r="O155" s="83"/>
      <c r="P155" s="137">
        <f>M155-J155</f>
        <v>0</v>
      </c>
      <c r="Q155" s="120">
        <f t="shared" si="48"/>
        <v>0</v>
      </c>
      <c r="R155" s="120">
        <f t="shared" si="48"/>
        <v>0</v>
      </c>
      <c r="S155" s="83">
        <f>T155+U155</f>
        <v>250</v>
      </c>
      <c r="T155" s="83">
        <v>250</v>
      </c>
      <c r="U155" s="83"/>
      <c r="V155" s="83">
        <f>W155+X155</f>
        <v>250</v>
      </c>
      <c r="W155" s="83">
        <v>250</v>
      </c>
      <c r="X155" s="83"/>
      <c r="Y155" s="112"/>
    </row>
    <row r="156" spans="1:25" ht="11.25" x14ac:dyDescent="0.15">
      <c r="A156" s="134"/>
      <c r="B156" s="143"/>
      <c r="C156" s="134"/>
      <c r="D156" s="134"/>
      <c r="E156" s="141" t="s">
        <v>414</v>
      </c>
      <c r="F156" s="134" t="s">
        <v>286</v>
      </c>
      <c r="G156" s="135">
        <f>H156+I156</f>
        <v>100</v>
      </c>
      <c r="H156" s="135">
        <v>100</v>
      </c>
      <c r="I156" s="135">
        <v>0</v>
      </c>
      <c r="J156" s="82">
        <f>K156+L156</f>
        <v>200</v>
      </c>
      <c r="K156" s="89">
        <v>200</v>
      </c>
      <c r="L156" s="136">
        <v>0</v>
      </c>
      <c r="M156" s="83">
        <f>N156+O156</f>
        <v>200</v>
      </c>
      <c r="N156" s="83">
        <v>200</v>
      </c>
      <c r="O156" s="83"/>
      <c r="P156" s="137">
        <f>M156-J156</f>
        <v>0</v>
      </c>
      <c r="Q156" s="120">
        <f t="shared" si="48"/>
        <v>0</v>
      </c>
      <c r="R156" s="120">
        <f t="shared" si="48"/>
        <v>0</v>
      </c>
      <c r="S156" s="83">
        <f>T156+U156</f>
        <v>250</v>
      </c>
      <c r="T156" s="83">
        <v>250</v>
      </c>
      <c r="U156" s="83"/>
      <c r="V156" s="83">
        <f>W156+X156</f>
        <v>250</v>
      </c>
      <c r="W156" s="83">
        <v>250</v>
      </c>
      <c r="X156" s="83"/>
      <c r="Y156" s="112"/>
    </row>
    <row r="157" spans="1:25" ht="11.25" x14ac:dyDescent="0.15">
      <c r="A157" s="134"/>
      <c r="B157" s="143"/>
      <c r="C157" s="134"/>
      <c r="D157" s="134"/>
      <c r="E157" s="141" t="s">
        <v>343</v>
      </c>
      <c r="F157" s="134" t="s">
        <v>300</v>
      </c>
      <c r="G157" s="135"/>
      <c r="H157" s="135"/>
      <c r="I157" s="135"/>
      <c r="J157" s="82">
        <f>K157+L157</f>
        <v>280</v>
      </c>
      <c r="K157" s="89">
        <v>280</v>
      </c>
      <c r="L157" s="136"/>
      <c r="M157" s="83"/>
      <c r="N157" s="83"/>
      <c r="O157" s="83"/>
      <c r="P157" s="137"/>
      <c r="Q157" s="120"/>
      <c r="R157" s="120"/>
      <c r="S157" s="83"/>
      <c r="T157" s="83"/>
      <c r="U157" s="83"/>
      <c r="V157" s="83"/>
      <c r="W157" s="83"/>
      <c r="X157" s="83"/>
      <c r="Y157" s="112"/>
    </row>
    <row r="158" spans="1:25" ht="11.25" x14ac:dyDescent="0.15">
      <c r="A158" s="134"/>
      <c r="B158" s="143"/>
      <c r="C158" s="134"/>
      <c r="D158" s="134"/>
      <c r="E158" s="141" t="s">
        <v>390</v>
      </c>
      <c r="F158" s="134">
        <v>4729</v>
      </c>
      <c r="G158" s="135"/>
      <c r="H158" s="135"/>
      <c r="I158" s="135"/>
      <c r="J158" s="82"/>
      <c r="K158" s="89"/>
      <c r="L158" s="136"/>
      <c r="M158" s="83"/>
      <c r="N158" s="83"/>
      <c r="O158" s="83"/>
      <c r="P158" s="137"/>
      <c r="Q158" s="120"/>
      <c r="R158" s="120"/>
      <c r="S158" s="83"/>
      <c r="T158" s="83"/>
      <c r="U158" s="83"/>
      <c r="V158" s="83"/>
      <c r="W158" s="83"/>
      <c r="X158" s="83"/>
      <c r="Y158" s="112"/>
    </row>
    <row r="159" spans="1:25" ht="11.25" x14ac:dyDescent="0.15">
      <c r="A159" s="134"/>
      <c r="B159" s="143"/>
      <c r="C159" s="134"/>
      <c r="D159" s="134"/>
      <c r="E159" s="141" t="s">
        <v>375</v>
      </c>
      <c r="F159" s="134">
        <v>5129</v>
      </c>
      <c r="G159" s="135">
        <f>H159+I159</f>
        <v>0</v>
      </c>
      <c r="H159" s="135">
        <v>0</v>
      </c>
      <c r="I159" s="135">
        <v>0</v>
      </c>
      <c r="J159" s="82">
        <f>K159+L159</f>
        <v>140</v>
      </c>
      <c r="K159" s="89">
        <v>0</v>
      </c>
      <c r="L159" s="136">
        <v>140</v>
      </c>
      <c r="M159" s="83">
        <f>N159+O159</f>
        <v>0</v>
      </c>
      <c r="N159" s="83"/>
      <c r="O159" s="83"/>
      <c r="P159" s="137">
        <f>M159-J159</f>
        <v>-140</v>
      </c>
      <c r="Q159" s="120">
        <f t="shared" si="48"/>
        <v>0</v>
      </c>
      <c r="R159" s="120">
        <f t="shared" si="48"/>
        <v>-140</v>
      </c>
      <c r="S159" s="83">
        <f>T159+U159</f>
        <v>0</v>
      </c>
      <c r="T159" s="83">
        <f>N159*5%+N159</f>
        <v>0</v>
      </c>
      <c r="U159" s="83"/>
      <c r="V159" s="83">
        <f>W159+X159</f>
        <v>0</v>
      </c>
      <c r="W159" s="83"/>
      <c r="X159" s="83"/>
      <c r="Y159" s="112"/>
    </row>
    <row r="160" spans="1:25" x14ac:dyDescent="0.15">
      <c r="A160" s="106" t="s">
        <v>415</v>
      </c>
      <c r="B160" s="116" t="s">
        <v>401</v>
      </c>
      <c r="C160" s="81" t="s">
        <v>381</v>
      </c>
      <c r="D160" s="81" t="s">
        <v>412</v>
      </c>
      <c r="E160" s="119" t="s">
        <v>416</v>
      </c>
      <c r="F160" s="118"/>
      <c r="G160" s="90">
        <f>G162</f>
        <v>7255.8</v>
      </c>
      <c r="H160" s="90">
        <f t="shared" ref="H160:W160" si="49">H162</f>
        <v>1966.6000000000001</v>
      </c>
      <c r="I160" s="90">
        <f t="shared" si="49"/>
        <v>5289.2</v>
      </c>
      <c r="J160" s="82">
        <f>K160+L160</f>
        <v>33550</v>
      </c>
      <c r="K160" s="90">
        <f>K162</f>
        <v>2550</v>
      </c>
      <c r="L160" s="90">
        <f t="shared" si="49"/>
        <v>31000</v>
      </c>
      <c r="M160" s="90">
        <f t="shared" si="49"/>
        <v>0</v>
      </c>
      <c r="N160" s="90">
        <f t="shared" si="49"/>
        <v>0</v>
      </c>
      <c r="O160" s="90">
        <f t="shared" si="49"/>
        <v>150000</v>
      </c>
      <c r="P160" s="90">
        <f t="shared" si="49"/>
        <v>0</v>
      </c>
      <c r="Q160" s="120">
        <f t="shared" si="48"/>
        <v>-2550</v>
      </c>
      <c r="R160" s="120">
        <f t="shared" si="48"/>
        <v>119000</v>
      </c>
      <c r="S160" s="90">
        <f t="shared" si="49"/>
        <v>0</v>
      </c>
      <c r="T160" s="90">
        <f t="shared" si="49"/>
        <v>0</v>
      </c>
      <c r="U160" s="90">
        <f t="shared" si="49"/>
        <v>0</v>
      </c>
      <c r="V160" s="90">
        <f t="shared" si="49"/>
        <v>0</v>
      </c>
      <c r="W160" s="90">
        <f t="shared" si="49"/>
        <v>0</v>
      </c>
      <c r="X160" s="90">
        <f>X167</f>
        <v>155000</v>
      </c>
      <c r="Y160" s="121"/>
    </row>
    <row r="161" spans="1:25" x14ac:dyDescent="0.15">
      <c r="A161" s="115"/>
      <c r="B161" s="116"/>
      <c r="C161" s="117"/>
      <c r="D161" s="118"/>
      <c r="E161" s="119" t="s">
        <v>5</v>
      </c>
      <c r="F161" s="118"/>
      <c r="G161" s="90"/>
      <c r="H161" s="90"/>
      <c r="I161" s="90"/>
      <c r="J161" s="82"/>
      <c r="K161" s="90"/>
      <c r="L161" s="90"/>
      <c r="M161" s="83"/>
      <c r="N161" s="83"/>
      <c r="O161" s="83"/>
      <c r="P161" s="83"/>
      <c r="Q161" s="120">
        <f t="shared" si="48"/>
        <v>0</v>
      </c>
      <c r="R161" s="120">
        <f t="shared" si="48"/>
        <v>0</v>
      </c>
      <c r="S161" s="83"/>
      <c r="T161" s="83"/>
      <c r="U161" s="83"/>
      <c r="V161" s="83"/>
      <c r="W161" s="83"/>
      <c r="X161" s="83"/>
      <c r="Y161" s="121"/>
    </row>
    <row r="162" spans="1:25" ht="15.75" customHeight="1" x14ac:dyDescent="0.15">
      <c r="A162" s="130"/>
      <c r="B162" s="109"/>
      <c r="C162" s="131"/>
      <c r="D162" s="132"/>
      <c r="E162" s="122" t="s">
        <v>417</v>
      </c>
      <c r="F162" s="133"/>
      <c r="G162" s="86">
        <f>H162+I162</f>
        <v>7255.8</v>
      </c>
      <c r="H162" s="86">
        <f>+H164+H166+H163+H165</f>
        <v>1966.6000000000001</v>
      </c>
      <c r="I162" s="86">
        <f>I167+I168+I169</f>
        <v>5289.2</v>
      </c>
      <c r="J162" s="82"/>
      <c r="K162" s="86">
        <f>+K163+K164+K166+K165</f>
        <v>2550</v>
      </c>
      <c r="L162" s="86">
        <f>L168+L167+L169</f>
        <v>31000</v>
      </c>
      <c r="M162" s="86">
        <f>M168</f>
        <v>0</v>
      </c>
      <c r="N162" s="86">
        <f>N168</f>
        <v>0</v>
      </c>
      <c r="O162" s="86">
        <f>O168+O167</f>
        <v>150000</v>
      </c>
      <c r="P162" s="86">
        <f>P168</f>
        <v>0</v>
      </c>
      <c r="Q162" s="120">
        <f t="shared" si="48"/>
        <v>-2550</v>
      </c>
      <c r="R162" s="120">
        <f t="shared" si="48"/>
        <v>119000</v>
      </c>
      <c r="S162" s="86">
        <f>S168</f>
        <v>0</v>
      </c>
      <c r="T162" s="86">
        <f>T168</f>
        <v>0</v>
      </c>
      <c r="U162" s="86">
        <f>U168</f>
        <v>0</v>
      </c>
      <c r="V162" s="86">
        <f>V168</f>
        <v>0</v>
      </c>
      <c r="W162" s="86">
        <f>W168</f>
        <v>0</v>
      </c>
      <c r="X162" s="83"/>
      <c r="Y162" s="112"/>
    </row>
    <row r="163" spans="1:25" ht="10.5" customHeight="1" x14ac:dyDescent="0.15">
      <c r="A163" s="131"/>
      <c r="B163" s="109"/>
      <c r="C163" s="131"/>
      <c r="D163" s="132"/>
      <c r="E163" s="142" t="s">
        <v>283</v>
      </c>
      <c r="F163" s="134">
        <v>4239</v>
      </c>
      <c r="G163" s="86"/>
      <c r="H163" s="83">
        <v>150</v>
      </c>
      <c r="I163" s="86"/>
      <c r="J163" s="82"/>
      <c r="K163" s="83">
        <v>200</v>
      </c>
      <c r="L163" s="86"/>
      <c r="M163" s="86"/>
      <c r="N163" s="86"/>
      <c r="O163" s="86"/>
      <c r="P163" s="86"/>
      <c r="Q163" s="120"/>
      <c r="R163" s="120"/>
      <c r="S163" s="92"/>
      <c r="T163" s="92"/>
      <c r="U163" s="92"/>
      <c r="V163" s="92"/>
      <c r="W163" s="92"/>
      <c r="X163" s="96"/>
      <c r="Y163" s="174"/>
    </row>
    <row r="164" spans="1:25" ht="11.25" x14ac:dyDescent="0.15">
      <c r="A164" s="175"/>
      <c r="B164" s="176"/>
      <c r="C164" s="177"/>
      <c r="D164" s="178"/>
      <c r="E164" s="179" t="s">
        <v>414</v>
      </c>
      <c r="F164" s="180" t="s">
        <v>286</v>
      </c>
      <c r="G164" s="91"/>
      <c r="H164" s="181">
        <v>929.3</v>
      </c>
      <c r="I164" s="181"/>
      <c r="J164" s="182">
        <f>K164+L164</f>
        <v>1100</v>
      </c>
      <c r="K164" s="181">
        <v>1100</v>
      </c>
      <c r="L164" s="91"/>
      <c r="M164" s="91"/>
      <c r="N164" s="91"/>
      <c r="O164" s="91"/>
      <c r="P164" s="91"/>
      <c r="Q164" s="182">
        <f t="shared" si="48"/>
        <v>-1100</v>
      </c>
      <c r="R164" s="182">
        <f t="shared" si="48"/>
        <v>0</v>
      </c>
      <c r="S164" s="92"/>
      <c r="T164" s="92"/>
      <c r="U164" s="92"/>
      <c r="V164" s="92"/>
      <c r="W164" s="92"/>
      <c r="X164" s="96"/>
      <c r="Y164" s="174"/>
    </row>
    <row r="165" spans="1:25" ht="21" x14ac:dyDescent="0.15">
      <c r="A165" s="130"/>
      <c r="B165" s="183"/>
      <c r="C165" s="184"/>
      <c r="D165" s="185"/>
      <c r="E165" s="142" t="s">
        <v>320</v>
      </c>
      <c r="F165" s="71" t="s">
        <v>288</v>
      </c>
      <c r="G165" s="92"/>
      <c r="H165" s="96">
        <v>464.7</v>
      </c>
      <c r="I165" s="96"/>
      <c r="J165" s="186"/>
      <c r="K165" s="96">
        <v>650</v>
      </c>
      <c r="L165" s="92"/>
      <c r="M165" s="92"/>
      <c r="N165" s="92"/>
      <c r="O165" s="92"/>
      <c r="P165" s="92"/>
      <c r="Q165" s="186"/>
      <c r="R165" s="186"/>
      <c r="S165" s="92"/>
      <c r="T165" s="92"/>
      <c r="U165" s="92"/>
      <c r="V165" s="92"/>
      <c r="W165" s="92"/>
      <c r="X165" s="96"/>
      <c r="Y165" s="187"/>
    </row>
    <row r="166" spans="1:25" ht="11.25" x14ac:dyDescent="0.15">
      <c r="A166" s="130"/>
      <c r="B166" s="109"/>
      <c r="C166" s="131"/>
      <c r="D166" s="132"/>
      <c r="E166" s="141" t="s">
        <v>343</v>
      </c>
      <c r="F166" s="170">
        <v>4269</v>
      </c>
      <c r="G166" s="86"/>
      <c r="H166" s="83">
        <v>422.6</v>
      </c>
      <c r="I166" s="83"/>
      <c r="J166" s="120"/>
      <c r="K166" s="83">
        <v>600</v>
      </c>
      <c r="L166" s="86"/>
      <c r="M166" s="86"/>
      <c r="N166" s="86"/>
      <c r="O166" s="86"/>
      <c r="P166" s="86"/>
      <c r="Q166" s="120"/>
      <c r="R166" s="120"/>
      <c r="S166" s="86"/>
      <c r="T166" s="86"/>
      <c r="U166" s="86"/>
      <c r="V166" s="86"/>
      <c r="W166" s="86"/>
      <c r="X166" s="83"/>
      <c r="Y166" s="152"/>
    </row>
    <row r="167" spans="1:25" ht="11.25" x14ac:dyDescent="0.15">
      <c r="A167" s="130"/>
      <c r="B167" s="188"/>
      <c r="C167" s="189"/>
      <c r="D167" s="190"/>
      <c r="E167" s="156" t="s">
        <v>321</v>
      </c>
      <c r="F167" s="191">
        <v>5112</v>
      </c>
      <c r="G167" s="86"/>
      <c r="H167" s="83"/>
      <c r="I167" s="83">
        <v>819.2</v>
      </c>
      <c r="J167" s="120"/>
      <c r="K167" s="83"/>
      <c r="L167" s="83">
        <v>31000</v>
      </c>
      <c r="M167" s="93"/>
      <c r="N167" s="93"/>
      <c r="O167" s="93">
        <v>150000</v>
      </c>
      <c r="P167" s="93"/>
      <c r="Q167" s="163"/>
      <c r="R167" s="163"/>
      <c r="S167" s="93"/>
      <c r="T167" s="93"/>
      <c r="U167" s="93"/>
      <c r="V167" s="93"/>
      <c r="W167" s="93"/>
      <c r="X167" s="88">
        <v>155000</v>
      </c>
      <c r="Y167" s="192"/>
    </row>
    <row r="168" spans="1:25" ht="11.25" x14ac:dyDescent="0.15">
      <c r="A168" s="130"/>
      <c r="B168" s="188"/>
      <c r="C168" s="189"/>
      <c r="D168" s="190"/>
      <c r="E168" s="142" t="s">
        <v>323</v>
      </c>
      <c r="F168" s="157">
        <v>5113</v>
      </c>
      <c r="G168" s="171">
        <f>H168+I168</f>
        <v>300</v>
      </c>
      <c r="H168" s="171"/>
      <c r="I168" s="171">
        <v>300</v>
      </c>
      <c r="J168" s="82"/>
      <c r="K168" s="95">
        <v>0</v>
      </c>
      <c r="L168" s="95">
        <v>0</v>
      </c>
      <c r="M168" s="88">
        <f>N168+O168</f>
        <v>0</v>
      </c>
      <c r="N168" s="88">
        <f>K168*4%+K168</f>
        <v>0</v>
      </c>
      <c r="O168" s="88"/>
      <c r="P168" s="162">
        <f>M168-J168</f>
        <v>0</v>
      </c>
      <c r="Q168" s="163">
        <f t="shared" si="48"/>
        <v>0</v>
      </c>
      <c r="R168" s="163">
        <f t="shared" si="48"/>
        <v>0</v>
      </c>
      <c r="S168" s="88">
        <f>T168+U168</f>
        <v>0</v>
      </c>
      <c r="T168" s="88">
        <f>N168*5%+N168</f>
        <v>0</v>
      </c>
      <c r="U168" s="88"/>
      <c r="V168" s="88">
        <f>W168+X168</f>
        <v>0</v>
      </c>
      <c r="W168" s="88">
        <f>T168*4%+T168</f>
        <v>0</v>
      </c>
      <c r="X168" s="88"/>
      <c r="Y168" s="164"/>
    </row>
    <row r="169" spans="1:25" ht="11.25" x14ac:dyDescent="0.15">
      <c r="A169" s="130"/>
      <c r="B169" s="188"/>
      <c r="C169" s="189"/>
      <c r="D169" s="190"/>
      <c r="E169" s="141" t="s">
        <v>376</v>
      </c>
      <c r="F169" s="134" t="s">
        <v>354</v>
      </c>
      <c r="G169" s="171"/>
      <c r="H169" s="171"/>
      <c r="I169" s="171">
        <v>4170</v>
      </c>
      <c r="J169" s="82"/>
      <c r="K169" s="95"/>
      <c r="L169" s="95">
        <v>0</v>
      </c>
      <c r="M169" s="88"/>
      <c r="N169" s="88"/>
      <c r="O169" s="88"/>
      <c r="P169" s="162"/>
      <c r="Q169" s="163"/>
      <c r="R169" s="163"/>
      <c r="S169" s="88"/>
      <c r="T169" s="88"/>
      <c r="U169" s="88"/>
      <c r="V169" s="88"/>
      <c r="W169" s="88"/>
      <c r="X169" s="88"/>
      <c r="Y169" s="164"/>
    </row>
    <row r="170" spans="1:25" x14ac:dyDescent="0.15">
      <c r="A170" s="108" t="s">
        <v>418</v>
      </c>
      <c r="B170" s="109" t="s">
        <v>401</v>
      </c>
      <c r="C170" s="71" t="s">
        <v>325</v>
      </c>
      <c r="D170" s="71" t="s">
        <v>189</v>
      </c>
      <c r="E170" s="122" t="s">
        <v>419</v>
      </c>
      <c r="F170" s="123"/>
      <c r="G170" s="84">
        <f>G172</f>
        <v>0</v>
      </c>
      <c r="H170" s="84">
        <f t="shared" ref="H170:W170" si="50">H172</f>
        <v>0</v>
      </c>
      <c r="I170" s="84">
        <f t="shared" si="50"/>
        <v>0</v>
      </c>
      <c r="J170" s="82"/>
      <c r="K170" s="84">
        <f t="shared" si="50"/>
        <v>0</v>
      </c>
      <c r="L170" s="84">
        <f t="shared" si="50"/>
        <v>0</v>
      </c>
      <c r="M170" s="84">
        <f t="shared" si="50"/>
        <v>0</v>
      </c>
      <c r="N170" s="84">
        <f t="shared" si="50"/>
        <v>0</v>
      </c>
      <c r="O170" s="84">
        <f t="shared" si="50"/>
        <v>0</v>
      </c>
      <c r="P170" s="84">
        <f t="shared" si="50"/>
        <v>0</v>
      </c>
      <c r="Q170" s="120">
        <f t="shared" si="48"/>
        <v>0</v>
      </c>
      <c r="R170" s="120">
        <f t="shared" si="48"/>
        <v>0</v>
      </c>
      <c r="S170" s="84">
        <f t="shared" si="50"/>
        <v>0</v>
      </c>
      <c r="T170" s="84">
        <f t="shared" si="50"/>
        <v>0</v>
      </c>
      <c r="U170" s="84">
        <f t="shared" si="50"/>
        <v>0</v>
      </c>
      <c r="V170" s="84">
        <f t="shared" si="50"/>
        <v>0</v>
      </c>
      <c r="W170" s="84">
        <f t="shared" si="50"/>
        <v>0</v>
      </c>
      <c r="X170" s="83"/>
      <c r="Y170" s="112"/>
    </row>
    <row r="171" spans="1:25" x14ac:dyDescent="0.15">
      <c r="A171" s="115"/>
      <c r="B171" s="116"/>
      <c r="C171" s="117"/>
      <c r="D171" s="118"/>
      <c r="E171" s="119" t="s">
        <v>190</v>
      </c>
      <c r="F171" s="118"/>
      <c r="G171" s="90"/>
      <c r="H171" s="90"/>
      <c r="I171" s="90"/>
      <c r="J171" s="82"/>
      <c r="K171" s="90"/>
      <c r="L171" s="90"/>
      <c r="M171" s="83"/>
      <c r="N171" s="83"/>
      <c r="O171" s="83"/>
      <c r="P171" s="83"/>
      <c r="Q171" s="120">
        <f t="shared" si="48"/>
        <v>0</v>
      </c>
      <c r="R171" s="120">
        <f t="shared" si="48"/>
        <v>0</v>
      </c>
      <c r="S171" s="83"/>
      <c r="T171" s="83"/>
      <c r="U171" s="83"/>
      <c r="V171" s="83"/>
      <c r="W171" s="83"/>
      <c r="X171" s="83"/>
      <c r="Y171" s="121"/>
    </row>
    <row r="172" spans="1:25" ht="11.25" x14ac:dyDescent="0.15">
      <c r="A172" s="134" t="s">
        <v>420</v>
      </c>
      <c r="B172" s="143" t="s">
        <v>401</v>
      </c>
      <c r="C172" s="134" t="s">
        <v>325</v>
      </c>
      <c r="D172" s="134" t="s">
        <v>381</v>
      </c>
      <c r="E172" s="141" t="s">
        <v>421</v>
      </c>
      <c r="F172" s="134">
        <v>5112</v>
      </c>
      <c r="G172" s="135">
        <f>H172+I172</f>
        <v>0</v>
      </c>
      <c r="H172" s="135">
        <v>0</v>
      </c>
      <c r="I172" s="135">
        <v>0</v>
      </c>
      <c r="J172" s="82"/>
      <c r="K172" s="89">
        <v>0</v>
      </c>
      <c r="L172" s="136">
        <v>0</v>
      </c>
      <c r="M172" s="83">
        <f>N172+O172</f>
        <v>0</v>
      </c>
      <c r="N172" s="83">
        <f>K172*4%+K172</f>
        <v>0</v>
      </c>
      <c r="O172" s="83"/>
      <c r="P172" s="137">
        <f>M172-J172</f>
        <v>0</v>
      </c>
      <c r="Q172" s="120">
        <f t="shared" si="48"/>
        <v>0</v>
      </c>
      <c r="R172" s="120">
        <f t="shared" si="48"/>
        <v>0</v>
      </c>
      <c r="S172" s="83">
        <f>T172+U172</f>
        <v>0</v>
      </c>
      <c r="T172" s="83">
        <f>N172*5%+N172</f>
        <v>0</v>
      </c>
      <c r="U172" s="83"/>
      <c r="V172" s="83">
        <f>W172+X172</f>
        <v>0</v>
      </c>
      <c r="W172" s="83">
        <f>T172*4%+T172</f>
        <v>0</v>
      </c>
      <c r="X172" s="83"/>
      <c r="Y172" s="112"/>
    </row>
    <row r="173" spans="1:25" x14ac:dyDescent="0.15">
      <c r="A173" s="130"/>
      <c r="B173" s="109"/>
      <c r="C173" s="131"/>
      <c r="D173" s="132"/>
      <c r="E173" s="142" t="s">
        <v>323</v>
      </c>
      <c r="F173" s="71" t="s">
        <v>324</v>
      </c>
      <c r="G173" s="83"/>
      <c r="H173" s="83"/>
      <c r="I173" s="83"/>
      <c r="J173" s="82"/>
      <c r="K173" s="83"/>
      <c r="L173" s="83"/>
      <c r="M173" s="83"/>
      <c r="N173" s="83"/>
      <c r="O173" s="83"/>
      <c r="P173" s="83"/>
      <c r="Q173" s="120"/>
      <c r="R173" s="120"/>
      <c r="S173" s="83"/>
      <c r="T173" s="83"/>
      <c r="U173" s="83"/>
      <c r="V173" s="83"/>
      <c r="W173" s="83"/>
      <c r="X173" s="83"/>
      <c r="Y173" s="112"/>
    </row>
    <row r="174" spans="1:25" x14ac:dyDescent="0.15">
      <c r="A174" s="130" t="s">
        <v>422</v>
      </c>
      <c r="B174" s="109" t="s">
        <v>401</v>
      </c>
      <c r="C174" s="131" t="s">
        <v>349</v>
      </c>
      <c r="D174" s="132" t="s">
        <v>189</v>
      </c>
      <c r="E174" s="122" t="s">
        <v>423</v>
      </c>
      <c r="F174" s="133"/>
      <c r="G174" s="86">
        <f>G176</f>
        <v>309901</v>
      </c>
      <c r="H174" s="86">
        <f t="shared" ref="H174:X174" si="51">H176</f>
        <v>4145.3</v>
      </c>
      <c r="I174" s="86">
        <f t="shared" si="51"/>
        <v>305755.7</v>
      </c>
      <c r="J174" s="82">
        <f>K174+L174</f>
        <v>139700</v>
      </c>
      <c r="K174" s="86">
        <f t="shared" si="51"/>
        <v>5700</v>
      </c>
      <c r="L174" s="86">
        <f t="shared" si="51"/>
        <v>134000</v>
      </c>
      <c r="M174" s="86">
        <f t="shared" si="51"/>
        <v>104800</v>
      </c>
      <c r="N174" s="86">
        <f>N176</f>
        <v>6800</v>
      </c>
      <c r="O174" s="86">
        <f t="shared" si="51"/>
        <v>98000</v>
      </c>
      <c r="P174" s="86">
        <f t="shared" si="51"/>
        <v>-31100</v>
      </c>
      <c r="Q174" s="120">
        <f t="shared" si="48"/>
        <v>1100</v>
      </c>
      <c r="R174" s="120">
        <f t="shared" si="48"/>
        <v>-36000</v>
      </c>
      <c r="S174" s="86">
        <f t="shared" si="51"/>
        <v>100700</v>
      </c>
      <c r="T174" s="86">
        <f t="shared" si="51"/>
        <v>6000</v>
      </c>
      <c r="U174" s="86">
        <f t="shared" si="51"/>
        <v>94700</v>
      </c>
      <c r="V174" s="86">
        <f t="shared" si="51"/>
        <v>108500</v>
      </c>
      <c r="W174" s="86">
        <f t="shared" si="51"/>
        <v>6500</v>
      </c>
      <c r="X174" s="86">
        <f t="shared" si="51"/>
        <v>102000</v>
      </c>
      <c r="Y174" s="112"/>
    </row>
    <row r="175" spans="1:25" x14ac:dyDescent="0.15">
      <c r="A175" s="115"/>
      <c r="B175" s="116"/>
      <c r="C175" s="117"/>
      <c r="D175" s="118"/>
      <c r="E175" s="119" t="s">
        <v>190</v>
      </c>
      <c r="F175" s="118"/>
      <c r="G175" s="90"/>
      <c r="H175" s="90"/>
      <c r="I175" s="90"/>
      <c r="J175" s="82"/>
      <c r="K175" s="90"/>
      <c r="L175" s="90"/>
      <c r="M175" s="83"/>
      <c r="N175" s="83"/>
      <c r="O175" s="83"/>
      <c r="P175" s="83"/>
      <c r="Q175" s="120">
        <f t="shared" si="48"/>
        <v>0</v>
      </c>
      <c r="R175" s="120">
        <f t="shared" si="48"/>
        <v>0</v>
      </c>
      <c r="S175" s="83"/>
      <c r="T175" s="83"/>
      <c r="U175" s="83"/>
      <c r="V175" s="83"/>
      <c r="W175" s="83"/>
      <c r="X175" s="83"/>
      <c r="Y175" s="121"/>
    </row>
    <row r="176" spans="1:25" x14ac:dyDescent="0.15">
      <c r="A176" s="108" t="s">
        <v>424</v>
      </c>
      <c r="B176" s="109" t="s">
        <v>401</v>
      </c>
      <c r="C176" s="71" t="s">
        <v>349</v>
      </c>
      <c r="D176" s="71" t="s">
        <v>247</v>
      </c>
      <c r="E176" s="142" t="s">
        <v>425</v>
      </c>
      <c r="F176" s="132"/>
      <c r="G176" s="83">
        <f>G178+G182</f>
        <v>309901</v>
      </c>
      <c r="H176" s="83">
        <f>H178+H182</f>
        <v>4145.3</v>
      </c>
      <c r="I176" s="83">
        <f>I178+I182</f>
        <v>305755.7</v>
      </c>
      <c r="J176" s="82">
        <f>K176+L176</f>
        <v>139700</v>
      </c>
      <c r="K176" s="83">
        <f t="shared" ref="K176:X176" si="52">K178+K182</f>
        <v>5700</v>
      </c>
      <c r="L176" s="83">
        <f t="shared" si="52"/>
        <v>134000</v>
      </c>
      <c r="M176" s="83">
        <f t="shared" si="52"/>
        <v>104800</v>
      </c>
      <c r="N176" s="83">
        <f t="shared" si="52"/>
        <v>6800</v>
      </c>
      <c r="O176" s="83">
        <f t="shared" si="52"/>
        <v>98000</v>
      </c>
      <c r="P176" s="83">
        <f t="shared" si="52"/>
        <v>-31100</v>
      </c>
      <c r="Q176" s="120">
        <f t="shared" si="48"/>
        <v>1100</v>
      </c>
      <c r="R176" s="120">
        <f t="shared" si="48"/>
        <v>-36000</v>
      </c>
      <c r="S176" s="83">
        <f t="shared" si="52"/>
        <v>100700</v>
      </c>
      <c r="T176" s="83">
        <f t="shared" si="52"/>
        <v>6000</v>
      </c>
      <c r="U176" s="83">
        <f t="shared" si="52"/>
        <v>94700</v>
      </c>
      <c r="V176" s="83">
        <f t="shared" si="52"/>
        <v>108500</v>
      </c>
      <c r="W176" s="83">
        <f t="shared" si="52"/>
        <v>6500</v>
      </c>
      <c r="X176" s="83">
        <f t="shared" si="52"/>
        <v>102000</v>
      </c>
      <c r="Y176" s="112"/>
    </row>
    <row r="177" spans="1:25" x14ac:dyDescent="0.15">
      <c r="A177" s="115"/>
      <c r="B177" s="116"/>
      <c r="C177" s="117"/>
      <c r="D177" s="118"/>
      <c r="E177" s="119" t="s">
        <v>5</v>
      </c>
      <c r="F177" s="118"/>
      <c r="G177" s="90"/>
      <c r="H177" s="90"/>
      <c r="I177" s="90"/>
      <c r="J177" s="82"/>
      <c r="K177" s="90"/>
      <c r="L177" s="90"/>
      <c r="M177" s="83"/>
      <c r="N177" s="83"/>
      <c r="O177" s="83"/>
      <c r="P177" s="83"/>
      <c r="Q177" s="120">
        <f t="shared" si="48"/>
        <v>0</v>
      </c>
      <c r="R177" s="120">
        <f t="shared" si="48"/>
        <v>0</v>
      </c>
      <c r="S177" s="83"/>
      <c r="T177" s="83"/>
      <c r="U177" s="83"/>
      <c r="V177" s="83"/>
      <c r="W177" s="83"/>
      <c r="X177" s="83"/>
      <c r="Y177" s="121"/>
    </row>
    <row r="178" spans="1:25" ht="21" x14ac:dyDescent="0.15">
      <c r="A178" s="130"/>
      <c r="B178" s="109"/>
      <c r="C178" s="131"/>
      <c r="D178" s="132"/>
      <c r="E178" s="122" t="s">
        <v>426</v>
      </c>
      <c r="F178" s="133"/>
      <c r="G178" s="86">
        <f>G179+G180+G181</f>
        <v>4145.3</v>
      </c>
      <c r="H178" s="86">
        <f>H179+H180+H181</f>
        <v>4145.3</v>
      </c>
      <c r="I178" s="86">
        <f>I179+I180+I181</f>
        <v>0</v>
      </c>
      <c r="J178" s="82">
        <f>K178+L178</f>
        <v>5700</v>
      </c>
      <c r="K178" s="86">
        <f t="shared" ref="K178:X178" si="53">K179+K180+K181</f>
        <v>5700</v>
      </c>
      <c r="L178" s="86">
        <f t="shared" si="53"/>
        <v>0</v>
      </c>
      <c r="M178" s="86">
        <f t="shared" si="53"/>
        <v>6800</v>
      </c>
      <c r="N178" s="86">
        <f t="shared" si="53"/>
        <v>6800</v>
      </c>
      <c r="O178" s="86">
        <f t="shared" si="53"/>
        <v>0</v>
      </c>
      <c r="P178" s="86">
        <f t="shared" si="53"/>
        <v>4900</v>
      </c>
      <c r="Q178" s="120">
        <f t="shared" si="48"/>
        <v>1100</v>
      </c>
      <c r="R178" s="120">
        <f t="shared" si="48"/>
        <v>0</v>
      </c>
      <c r="S178" s="86">
        <f t="shared" si="53"/>
        <v>6000</v>
      </c>
      <c r="T178" s="86">
        <f t="shared" si="53"/>
        <v>6000</v>
      </c>
      <c r="U178" s="86">
        <f t="shared" si="53"/>
        <v>0</v>
      </c>
      <c r="V178" s="86">
        <f t="shared" si="53"/>
        <v>6500</v>
      </c>
      <c r="W178" s="86">
        <f t="shared" si="53"/>
        <v>6500</v>
      </c>
      <c r="X178" s="86">
        <f t="shared" si="53"/>
        <v>0</v>
      </c>
      <c r="Y178" s="112"/>
    </row>
    <row r="179" spans="1:25" ht="11.25" x14ac:dyDescent="0.15">
      <c r="A179" s="134"/>
      <c r="B179" s="134"/>
      <c r="C179" s="134"/>
      <c r="D179" s="134"/>
      <c r="E179" s="141" t="s">
        <v>414</v>
      </c>
      <c r="F179" s="134" t="s">
        <v>286</v>
      </c>
      <c r="G179" s="135">
        <f>H179+I179</f>
        <v>1720.3</v>
      </c>
      <c r="H179" s="193">
        <v>1720.3</v>
      </c>
      <c r="I179" s="193">
        <v>0</v>
      </c>
      <c r="J179" s="82">
        <v>400</v>
      </c>
      <c r="K179" s="193">
        <v>1200</v>
      </c>
      <c r="L179" s="194">
        <v>0</v>
      </c>
      <c r="M179" s="83">
        <f>N179+O179</f>
        <v>1200</v>
      </c>
      <c r="N179" s="83">
        <v>1200</v>
      </c>
      <c r="O179" s="83"/>
      <c r="P179" s="137">
        <f>M179-J179</f>
        <v>800</v>
      </c>
      <c r="Q179" s="120">
        <f t="shared" si="48"/>
        <v>0</v>
      </c>
      <c r="R179" s="120">
        <f t="shared" si="48"/>
        <v>0</v>
      </c>
      <c r="S179" s="83">
        <f>T179+U179</f>
        <v>1500</v>
      </c>
      <c r="T179" s="83">
        <v>1500</v>
      </c>
      <c r="U179" s="83"/>
      <c r="V179" s="83">
        <f>W179+X179</f>
        <v>1500</v>
      </c>
      <c r="W179" s="83">
        <v>1500</v>
      </c>
      <c r="X179" s="83"/>
      <c r="Y179" s="121"/>
    </row>
    <row r="180" spans="1:25" ht="21" x14ac:dyDescent="0.15">
      <c r="A180" s="130"/>
      <c r="B180" s="109"/>
      <c r="C180" s="131"/>
      <c r="D180" s="132"/>
      <c r="E180" s="142" t="s">
        <v>320</v>
      </c>
      <c r="F180" s="71" t="s">
        <v>288</v>
      </c>
      <c r="G180" s="135">
        <f>H180+I180</f>
        <v>2425</v>
      </c>
      <c r="H180" s="158">
        <v>2425</v>
      </c>
      <c r="I180" s="158">
        <v>0</v>
      </c>
      <c r="J180" s="82">
        <v>1500</v>
      </c>
      <c r="K180" s="160">
        <v>4500</v>
      </c>
      <c r="L180" s="161">
        <v>0</v>
      </c>
      <c r="M180" s="83">
        <f>N180+O180</f>
        <v>5600</v>
      </c>
      <c r="N180" s="83">
        <v>5600</v>
      </c>
      <c r="O180" s="83"/>
      <c r="P180" s="137">
        <f>M180-J180</f>
        <v>4100</v>
      </c>
      <c r="Q180" s="120">
        <f t="shared" si="48"/>
        <v>1100</v>
      </c>
      <c r="R180" s="120">
        <f t="shared" si="48"/>
        <v>0</v>
      </c>
      <c r="S180" s="83">
        <f>T180+U180</f>
        <v>4500</v>
      </c>
      <c r="T180" s="83">
        <v>4500</v>
      </c>
      <c r="U180" s="83"/>
      <c r="V180" s="83">
        <f>W180+X180</f>
        <v>5000</v>
      </c>
      <c r="W180" s="83">
        <v>5000</v>
      </c>
      <c r="X180" s="83"/>
      <c r="Y180" s="112"/>
    </row>
    <row r="181" spans="1:25" ht="11.25" x14ac:dyDescent="0.15">
      <c r="A181" s="134"/>
      <c r="B181" s="134"/>
      <c r="C181" s="134"/>
      <c r="D181" s="134"/>
      <c r="E181" s="141" t="s">
        <v>343</v>
      </c>
      <c r="F181" s="170">
        <v>4269</v>
      </c>
      <c r="G181" s="135"/>
      <c r="H181" s="135"/>
      <c r="I181" s="135"/>
      <c r="J181" s="82"/>
      <c r="K181" s="89"/>
      <c r="L181" s="136"/>
      <c r="M181" s="83"/>
      <c r="N181" s="83"/>
      <c r="O181" s="83"/>
      <c r="P181" s="137">
        <f>M181-J181</f>
        <v>0</v>
      </c>
      <c r="Q181" s="120">
        <f t="shared" si="48"/>
        <v>0</v>
      </c>
      <c r="R181" s="120">
        <f t="shared" si="48"/>
        <v>0</v>
      </c>
      <c r="S181" s="83">
        <f>T181+U181</f>
        <v>0</v>
      </c>
      <c r="T181" s="83">
        <f>N181*5%+N181</f>
        <v>0</v>
      </c>
      <c r="U181" s="83"/>
      <c r="V181" s="83">
        <f>W181+X181</f>
        <v>0</v>
      </c>
      <c r="W181" s="83">
        <f>T181*4%+T181</f>
        <v>0</v>
      </c>
      <c r="X181" s="83"/>
      <c r="Y181" s="121"/>
    </row>
    <row r="182" spans="1:25" x14ac:dyDescent="0.15">
      <c r="A182" s="130"/>
      <c r="B182" s="109"/>
      <c r="C182" s="131"/>
      <c r="D182" s="132"/>
      <c r="E182" s="122" t="s">
        <v>427</v>
      </c>
      <c r="F182" s="133"/>
      <c r="G182" s="86">
        <f>G183+G184</f>
        <v>305755.7</v>
      </c>
      <c r="H182" s="86">
        <f t="shared" ref="H182:X182" si="54">H183+H184</f>
        <v>0</v>
      </c>
      <c r="I182" s="86">
        <f t="shared" si="54"/>
        <v>305755.7</v>
      </c>
      <c r="J182" s="82">
        <f>K182+L182</f>
        <v>134000</v>
      </c>
      <c r="K182" s="86">
        <f t="shared" si="54"/>
        <v>0</v>
      </c>
      <c r="L182" s="86">
        <f t="shared" si="54"/>
        <v>134000</v>
      </c>
      <c r="M182" s="86">
        <f t="shared" si="54"/>
        <v>98000</v>
      </c>
      <c r="N182" s="86">
        <f t="shared" si="54"/>
        <v>0</v>
      </c>
      <c r="O182" s="86">
        <f t="shared" si="54"/>
        <v>98000</v>
      </c>
      <c r="P182" s="86">
        <f t="shared" si="54"/>
        <v>-36000</v>
      </c>
      <c r="Q182" s="120">
        <f t="shared" si="48"/>
        <v>0</v>
      </c>
      <c r="R182" s="120">
        <f t="shared" si="48"/>
        <v>-36000</v>
      </c>
      <c r="S182" s="86">
        <f t="shared" si="54"/>
        <v>94700</v>
      </c>
      <c r="T182" s="86">
        <f t="shared" si="54"/>
        <v>0</v>
      </c>
      <c r="U182" s="86">
        <f>U183+U184</f>
        <v>94700</v>
      </c>
      <c r="V182" s="86">
        <f t="shared" si="54"/>
        <v>102000</v>
      </c>
      <c r="W182" s="86">
        <f t="shared" si="54"/>
        <v>0</v>
      </c>
      <c r="X182" s="86">
        <f t="shared" si="54"/>
        <v>102000</v>
      </c>
      <c r="Y182" s="112"/>
    </row>
    <row r="183" spans="1:25" ht="11.25" x14ac:dyDescent="0.15">
      <c r="A183" s="130"/>
      <c r="B183" s="109"/>
      <c r="C183" s="131"/>
      <c r="D183" s="132"/>
      <c r="E183" s="142" t="s">
        <v>323</v>
      </c>
      <c r="F183" s="71" t="s">
        <v>324</v>
      </c>
      <c r="G183" s="135">
        <f>H183+I183</f>
        <v>304865.7</v>
      </c>
      <c r="H183" s="135">
        <v>0</v>
      </c>
      <c r="I183" s="135">
        <f>168770.6+36944.9+42842.5+56307.7</f>
        <v>304865.7</v>
      </c>
      <c r="J183" s="82">
        <f>K183+L183</f>
        <v>134000</v>
      </c>
      <c r="K183" s="89">
        <v>0</v>
      </c>
      <c r="L183" s="136">
        <v>134000</v>
      </c>
      <c r="M183" s="83">
        <f>N183+O183</f>
        <v>98000</v>
      </c>
      <c r="N183" s="83">
        <f>K183*4%+K183</f>
        <v>0</v>
      </c>
      <c r="O183" s="83">
        <v>98000</v>
      </c>
      <c r="P183" s="137">
        <f>M183-J183</f>
        <v>-36000</v>
      </c>
      <c r="Q183" s="120">
        <f t="shared" si="48"/>
        <v>0</v>
      </c>
      <c r="R183" s="120">
        <f t="shared" si="48"/>
        <v>-36000</v>
      </c>
      <c r="S183" s="83">
        <f>T183+U183</f>
        <v>91000</v>
      </c>
      <c r="T183" s="83">
        <f>N183*5%+N183</f>
        <v>0</v>
      </c>
      <c r="U183" s="83">
        <v>91000</v>
      </c>
      <c r="V183" s="83">
        <f>W183+X183</f>
        <v>102000</v>
      </c>
      <c r="W183" s="83">
        <f>T183*4%+T183</f>
        <v>0</v>
      </c>
      <c r="X183" s="83">
        <v>102000</v>
      </c>
      <c r="Y183" s="121"/>
    </row>
    <row r="184" spans="1:25" ht="11.25" x14ac:dyDescent="0.15">
      <c r="A184" s="134"/>
      <c r="B184" s="134"/>
      <c r="C184" s="134"/>
      <c r="D184" s="134"/>
      <c r="E184" s="141" t="s">
        <v>376</v>
      </c>
      <c r="F184" s="134" t="s">
        <v>354</v>
      </c>
      <c r="G184" s="135">
        <f>H184+I184</f>
        <v>890</v>
      </c>
      <c r="H184" s="135">
        <v>0</v>
      </c>
      <c r="I184" s="135">
        <v>890</v>
      </c>
      <c r="J184" s="82"/>
      <c r="K184" s="89">
        <v>0</v>
      </c>
      <c r="L184" s="136">
        <v>0</v>
      </c>
      <c r="M184" s="83">
        <f>N184+O184</f>
        <v>0</v>
      </c>
      <c r="N184" s="83">
        <f>K184*4%+K184</f>
        <v>0</v>
      </c>
      <c r="O184" s="83"/>
      <c r="P184" s="137">
        <f>M184-J184</f>
        <v>0</v>
      </c>
      <c r="Q184" s="120">
        <f t="shared" si="48"/>
        <v>0</v>
      </c>
      <c r="R184" s="120">
        <f t="shared" si="48"/>
        <v>0</v>
      </c>
      <c r="S184" s="83">
        <f>T184+U184</f>
        <v>3700</v>
      </c>
      <c r="T184" s="83">
        <f>N184*5%+N184</f>
        <v>0</v>
      </c>
      <c r="U184" s="83">
        <v>3700</v>
      </c>
      <c r="V184" s="83">
        <f>W184+X184</f>
        <v>0</v>
      </c>
      <c r="W184" s="83">
        <f>T184*4%+T184</f>
        <v>0</v>
      </c>
      <c r="X184" s="83"/>
      <c r="Y184" s="121"/>
    </row>
    <row r="185" spans="1:25" s="138" customFormat="1" ht="21" x14ac:dyDescent="0.15">
      <c r="A185" s="195" t="s">
        <v>428</v>
      </c>
      <c r="B185" s="125" t="s">
        <v>401</v>
      </c>
      <c r="C185" s="196" t="s">
        <v>429</v>
      </c>
      <c r="D185" s="128" t="s">
        <v>189</v>
      </c>
      <c r="E185" s="122" t="s">
        <v>430</v>
      </c>
      <c r="F185" s="133"/>
      <c r="G185" s="147">
        <f>G187</f>
        <v>-114583.5</v>
      </c>
      <c r="H185" s="147">
        <f t="shared" ref="H185:W185" si="55">H187</f>
        <v>0</v>
      </c>
      <c r="I185" s="147">
        <f t="shared" si="55"/>
        <v>-114583.5</v>
      </c>
      <c r="J185" s="82">
        <f>L185</f>
        <v>-47475.9</v>
      </c>
      <c r="K185" s="87">
        <f t="shared" si="55"/>
        <v>0</v>
      </c>
      <c r="L185" s="87">
        <f t="shared" si="55"/>
        <v>-47475.9</v>
      </c>
      <c r="M185" s="87">
        <f t="shared" si="55"/>
        <v>-56800</v>
      </c>
      <c r="N185" s="87">
        <f t="shared" si="55"/>
        <v>0</v>
      </c>
      <c r="O185" s="87">
        <f t="shared" si="55"/>
        <v>-56800</v>
      </c>
      <c r="P185" s="87">
        <f t="shared" si="55"/>
        <v>-9324.0999999999985</v>
      </c>
      <c r="Q185" s="82">
        <f t="shared" ref="Q185:R187" si="56">N185-K185</f>
        <v>0</v>
      </c>
      <c r="R185" s="82">
        <f t="shared" si="56"/>
        <v>-9324.0999999999985</v>
      </c>
      <c r="S185" s="87">
        <f t="shared" si="55"/>
        <v>-58700</v>
      </c>
      <c r="T185" s="87">
        <f t="shared" si="55"/>
        <v>0</v>
      </c>
      <c r="U185" s="87">
        <f t="shared" si="55"/>
        <v>-58700</v>
      </c>
      <c r="V185" s="87">
        <f t="shared" si="55"/>
        <v>-60500</v>
      </c>
      <c r="W185" s="87">
        <f t="shared" si="55"/>
        <v>0</v>
      </c>
      <c r="X185" s="85">
        <f>X187</f>
        <v>-60500</v>
      </c>
      <c r="Y185" s="129"/>
    </row>
    <row r="186" spans="1:25" x14ac:dyDescent="0.15">
      <c r="A186" s="115"/>
      <c r="B186" s="116"/>
      <c r="C186" s="117"/>
      <c r="D186" s="118"/>
      <c r="E186" s="119" t="s">
        <v>190</v>
      </c>
      <c r="F186" s="118"/>
      <c r="G186" s="90"/>
      <c r="H186" s="90"/>
      <c r="I186" s="90"/>
      <c r="J186" s="82"/>
      <c r="K186" s="90"/>
      <c r="L186" s="90"/>
      <c r="M186" s="90"/>
      <c r="N186" s="90"/>
      <c r="O186" s="90"/>
      <c r="P186" s="90"/>
      <c r="Q186" s="120">
        <f t="shared" si="56"/>
        <v>0</v>
      </c>
      <c r="R186" s="120">
        <f t="shared" si="56"/>
        <v>0</v>
      </c>
      <c r="S186" s="90"/>
      <c r="T186" s="90"/>
      <c r="U186" s="90"/>
      <c r="V186" s="90"/>
      <c r="W186" s="90"/>
      <c r="X186" s="83"/>
      <c r="Y186" s="121"/>
    </row>
    <row r="187" spans="1:25" ht="21" x14ac:dyDescent="0.15">
      <c r="A187" s="106" t="s">
        <v>431</v>
      </c>
      <c r="B187" s="116" t="s">
        <v>401</v>
      </c>
      <c r="C187" s="81" t="s">
        <v>429</v>
      </c>
      <c r="D187" s="81" t="s">
        <v>247</v>
      </c>
      <c r="E187" s="119" t="s">
        <v>430</v>
      </c>
      <c r="F187" s="118"/>
      <c r="G187" s="135">
        <f>G188</f>
        <v>-114583.5</v>
      </c>
      <c r="H187" s="135">
        <f t="shared" ref="H187:W187" si="57">H188</f>
        <v>0</v>
      </c>
      <c r="I187" s="135">
        <f t="shared" si="57"/>
        <v>-114583.5</v>
      </c>
      <c r="J187" s="82">
        <f>L187</f>
        <v>-47475.9</v>
      </c>
      <c r="K187" s="89">
        <f t="shared" si="57"/>
        <v>0</v>
      </c>
      <c r="L187" s="89">
        <f t="shared" si="57"/>
        <v>-47475.9</v>
      </c>
      <c r="M187" s="89">
        <f t="shared" si="57"/>
        <v>-56800</v>
      </c>
      <c r="N187" s="89">
        <f t="shared" si="57"/>
        <v>0</v>
      </c>
      <c r="O187" s="89">
        <f t="shared" si="57"/>
        <v>-56800</v>
      </c>
      <c r="P187" s="89">
        <f t="shared" si="57"/>
        <v>-9324.0999999999985</v>
      </c>
      <c r="Q187" s="120">
        <f t="shared" si="56"/>
        <v>0</v>
      </c>
      <c r="R187" s="120">
        <f t="shared" si="56"/>
        <v>-9324.0999999999985</v>
      </c>
      <c r="S187" s="89">
        <f t="shared" si="57"/>
        <v>-58700</v>
      </c>
      <c r="T187" s="89">
        <f t="shared" si="57"/>
        <v>0</v>
      </c>
      <c r="U187" s="89">
        <f t="shared" si="57"/>
        <v>-58700</v>
      </c>
      <c r="V187" s="89">
        <f t="shared" si="57"/>
        <v>-60500</v>
      </c>
      <c r="W187" s="89">
        <f t="shared" si="57"/>
        <v>0</v>
      </c>
      <c r="X187" s="83">
        <f>X188</f>
        <v>-60500</v>
      </c>
      <c r="Y187" s="121"/>
    </row>
    <row r="188" spans="1:25" ht="21" x14ac:dyDescent="0.15">
      <c r="A188" s="130"/>
      <c r="B188" s="109"/>
      <c r="C188" s="131"/>
      <c r="D188" s="132"/>
      <c r="E188" s="122" t="s">
        <v>436</v>
      </c>
      <c r="F188" s="133"/>
      <c r="G188" s="86">
        <f>G191</f>
        <v>-114583.5</v>
      </c>
      <c r="H188" s="86">
        <f t="shared" ref="H188:W188" si="58">H191</f>
        <v>0</v>
      </c>
      <c r="I188" s="86">
        <f t="shared" si="58"/>
        <v>-114583.5</v>
      </c>
      <c r="J188" s="82">
        <f>L188</f>
        <v>-47475.9</v>
      </c>
      <c r="K188" s="86">
        <f t="shared" si="58"/>
        <v>0</v>
      </c>
      <c r="L188" s="86">
        <f t="shared" si="58"/>
        <v>-47475.9</v>
      </c>
      <c r="M188" s="86">
        <f t="shared" si="58"/>
        <v>-56800</v>
      </c>
      <c r="N188" s="86">
        <f t="shared" si="58"/>
        <v>0</v>
      </c>
      <c r="O188" s="86">
        <f t="shared" si="58"/>
        <v>-56800</v>
      </c>
      <c r="P188" s="86">
        <f t="shared" si="58"/>
        <v>-9324.0999999999985</v>
      </c>
      <c r="Q188" s="120">
        <f t="shared" ref="Q188:R191" si="59">N188-K188</f>
        <v>0</v>
      </c>
      <c r="R188" s="120">
        <f t="shared" si="59"/>
        <v>-9324.0999999999985</v>
      </c>
      <c r="S188" s="86">
        <f t="shared" si="58"/>
        <v>-58700</v>
      </c>
      <c r="T188" s="86">
        <f t="shared" si="58"/>
        <v>0</v>
      </c>
      <c r="U188" s="86">
        <f t="shared" si="58"/>
        <v>-58700</v>
      </c>
      <c r="V188" s="86">
        <f t="shared" si="58"/>
        <v>-60500</v>
      </c>
      <c r="W188" s="86">
        <f t="shared" si="58"/>
        <v>0</v>
      </c>
      <c r="X188" s="83">
        <f>X191</f>
        <v>-60500</v>
      </c>
      <c r="Y188" s="112"/>
    </row>
    <row r="189" spans="1:25" x14ac:dyDescent="0.15">
      <c r="A189" s="115"/>
      <c r="B189" s="116"/>
      <c r="C189" s="117"/>
      <c r="D189" s="118"/>
      <c r="E189" s="119" t="s">
        <v>437</v>
      </c>
      <c r="F189" s="81" t="s">
        <v>438</v>
      </c>
      <c r="G189" s="90"/>
      <c r="H189" s="90"/>
      <c r="I189" s="90"/>
      <c r="J189" s="82"/>
      <c r="K189" s="90"/>
      <c r="L189" s="90"/>
      <c r="M189" s="83"/>
      <c r="N189" s="83"/>
      <c r="O189" s="83"/>
      <c r="P189" s="83"/>
      <c r="Q189" s="120">
        <f t="shared" si="59"/>
        <v>0</v>
      </c>
      <c r="R189" s="120">
        <f t="shared" si="59"/>
        <v>0</v>
      </c>
      <c r="S189" s="83"/>
      <c r="T189" s="83"/>
      <c r="U189" s="83"/>
      <c r="V189" s="83"/>
      <c r="W189" s="83"/>
      <c r="X189" s="83"/>
      <c r="Y189" s="121"/>
    </row>
    <row r="190" spans="1:25" x14ac:dyDescent="0.15">
      <c r="A190" s="115"/>
      <c r="B190" s="116"/>
      <c r="C190" s="117"/>
      <c r="D190" s="118"/>
      <c r="E190" s="119" t="s">
        <v>439</v>
      </c>
      <c r="F190" s="81" t="s">
        <v>193</v>
      </c>
      <c r="G190" s="90"/>
      <c r="H190" s="90"/>
      <c r="I190" s="90"/>
      <c r="J190" s="82"/>
      <c r="K190" s="90"/>
      <c r="L190" s="90"/>
      <c r="M190" s="83"/>
      <c r="N190" s="83"/>
      <c r="O190" s="83"/>
      <c r="P190" s="83"/>
      <c r="Q190" s="120">
        <f t="shared" si="59"/>
        <v>0</v>
      </c>
      <c r="R190" s="120">
        <f t="shared" si="59"/>
        <v>0</v>
      </c>
      <c r="S190" s="83"/>
      <c r="T190" s="83"/>
      <c r="U190" s="83"/>
      <c r="V190" s="83"/>
      <c r="W190" s="83"/>
      <c r="X190" s="83"/>
      <c r="Y190" s="121"/>
    </row>
    <row r="191" spans="1:25" ht="11.25" x14ac:dyDescent="0.15">
      <c r="A191" s="115"/>
      <c r="B191" s="116"/>
      <c r="C191" s="117"/>
      <c r="D191" s="118"/>
      <c r="E191" s="119" t="s">
        <v>440</v>
      </c>
      <c r="F191" s="81" t="s">
        <v>441</v>
      </c>
      <c r="G191" s="135">
        <f>H191+I191</f>
        <v>-114583.5</v>
      </c>
      <c r="H191" s="135">
        <v>0</v>
      </c>
      <c r="I191" s="135">
        <v>-114583.5</v>
      </c>
      <c r="J191" s="82">
        <f>L191</f>
        <v>-47475.9</v>
      </c>
      <c r="K191" s="89">
        <v>0</v>
      </c>
      <c r="L191" s="136">
        <v>-47475.9</v>
      </c>
      <c r="M191" s="83">
        <f>N191+O191</f>
        <v>-56800</v>
      </c>
      <c r="N191" s="83"/>
      <c r="O191" s="83">
        <v>-56800</v>
      </c>
      <c r="P191" s="137">
        <f>M191-J191</f>
        <v>-9324.0999999999985</v>
      </c>
      <c r="Q191" s="120">
        <f t="shared" si="59"/>
        <v>0</v>
      </c>
      <c r="R191" s="120">
        <f t="shared" si="59"/>
        <v>-9324.0999999999985</v>
      </c>
      <c r="S191" s="83">
        <f>T191+U191</f>
        <v>-58700</v>
      </c>
      <c r="T191" s="83">
        <f>N191*5%+N191</f>
        <v>0</v>
      </c>
      <c r="U191" s="83">
        <v>-58700</v>
      </c>
      <c r="V191" s="83">
        <f>W191+X191</f>
        <v>-60500</v>
      </c>
      <c r="W191" s="83">
        <f>T191*4%+T191</f>
        <v>0</v>
      </c>
      <c r="X191" s="83">
        <v>-60500</v>
      </c>
      <c r="Y191" s="121"/>
    </row>
    <row r="192" spans="1:25" x14ac:dyDescent="0.15">
      <c r="A192" s="130" t="s">
        <v>444</v>
      </c>
      <c r="B192" s="109" t="s">
        <v>445</v>
      </c>
      <c r="C192" s="131" t="s">
        <v>189</v>
      </c>
      <c r="D192" s="132" t="s">
        <v>189</v>
      </c>
      <c r="E192" s="122" t="s">
        <v>446</v>
      </c>
      <c r="F192" s="133"/>
      <c r="G192" s="86">
        <f>H192+I192</f>
        <v>186617.4</v>
      </c>
      <c r="H192" s="86">
        <f>H194+H203+H210+H216</f>
        <v>186617.4</v>
      </c>
      <c r="I192" s="86">
        <f>I194+I203+I210+I216</f>
        <v>0</v>
      </c>
      <c r="J192" s="82">
        <f t="shared" ref="J192:J200" si="60">K192+L192</f>
        <v>196706.7</v>
      </c>
      <c r="K192" s="86">
        <f t="shared" ref="K192:P192" si="61">K194+K203+K210+K216</f>
        <v>196706.7</v>
      </c>
      <c r="L192" s="86">
        <f t="shared" si="61"/>
        <v>0</v>
      </c>
      <c r="M192" s="86">
        <f t="shared" si="61"/>
        <v>205805</v>
      </c>
      <c r="N192" s="86">
        <f t="shared" si="61"/>
        <v>205805</v>
      </c>
      <c r="O192" s="86">
        <f t="shared" si="61"/>
        <v>0</v>
      </c>
      <c r="P192" s="86">
        <f t="shared" si="61"/>
        <v>9098.3000000000029</v>
      </c>
      <c r="Q192" s="120">
        <f t="shared" ref="Q192:R198" si="62">N192-K192</f>
        <v>9098.2999999999884</v>
      </c>
      <c r="R192" s="120">
        <f t="shared" si="62"/>
        <v>0</v>
      </c>
      <c r="S192" s="86">
        <f t="shared" ref="S192:X192" si="63">S194+S203+S210+S216</f>
        <v>210405</v>
      </c>
      <c r="T192" s="86">
        <f t="shared" si="63"/>
        <v>210405</v>
      </c>
      <c r="U192" s="86">
        <f t="shared" si="63"/>
        <v>0</v>
      </c>
      <c r="V192" s="86">
        <f t="shared" si="63"/>
        <v>210405</v>
      </c>
      <c r="W192" s="86">
        <f t="shared" si="63"/>
        <v>210405</v>
      </c>
      <c r="X192" s="86">
        <f t="shared" si="63"/>
        <v>0</v>
      </c>
      <c r="Y192" s="112"/>
    </row>
    <row r="193" spans="1:25" x14ac:dyDescent="0.15">
      <c r="A193" s="115"/>
      <c r="B193" s="116"/>
      <c r="C193" s="117"/>
      <c r="D193" s="118"/>
      <c r="E193" s="119" t="s">
        <v>5</v>
      </c>
      <c r="F193" s="118"/>
      <c r="G193" s="86"/>
      <c r="H193" s="90"/>
      <c r="I193" s="90"/>
      <c r="J193" s="82"/>
      <c r="K193" s="90"/>
      <c r="L193" s="90"/>
      <c r="M193" s="83"/>
      <c r="N193" s="83"/>
      <c r="O193" s="83"/>
      <c r="P193" s="83"/>
      <c r="Q193" s="120">
        <f t="shared" si="62"/>
        <v>0</v>
      </c>
      <c r="R193" s="120">
        <f t="shared" si="62"/>
        <v>0</v>
      </c>
      <c r="S193" s="83"/>
      <c r="T193" s="83"/>
      <c r="U193" s="83"/>
      <c r="V193" s="83"/>
      <c r="W193" s="83"/>
      <c r="X193" s="83"/>
      <c r="Y193" s="121"/>
    </row>
    <row r="194" spans="1:25" ht="11.25" x14ac:dyDescent="0.15">
      <c r="A194" s="130" t="s">
        <v>447</v>
      </c>
      <c r="B194" s="109" t="s">
        <v>445</v>
      </c>
      <c r="C194" s="131" t="s">
        <v>247</v>
      </c>
      <c r="D194" s="132" t="s">
        <v>189</v>
      </c>
      <c r="E194" s="122" t="s">
        <v>448</v>
      </c>
      <c r="F194" s="133"/>
      <c r="G194" s="86">
        <f t="shared" ref="G194:G200" si="64">H194+I194</f>
        <v>92726.9</v>
      </c>
      <c r="H194" s="135">
        <f t="shared" ref="H194:W194" si="65">H196</f>
        <v>92726.9</v>
      </c>
      <c r="I194" s="135">
        <f t="shared" si="65"/>
        <v>0</v>
      </c>
      <c r="J194" s="82">
        <f t="shared" si="60"/>
        <v>90500</v>
      </c>
      <c r="K194" s="89">
        <f t="shared" si="65"/>
        <v>90500</v>
      </c>
      <c r="L194" s="89">
        <f t="shared" si="65"/>
        <v>0</v>
      </c>
      <c r="M194" s="89">
        <f>N194+O194</f>
        <v>90500</v>
      </c>
      <c r="N194" s="89">
        <f t="shared" si="65"/>
        <v>90500</v>
      </c>
      <c r="O194" s="89">
        <f t="shared" si="65"/>
        <v>0</v>
      </c>
      <c r="P194" s="89">
        <f t="shared" si="65"/>
        <v>0</v>
      </c>
      <c r="Q194" s="120">
        <f t="shared" si="62"/>
        <v>0</v>
      </c>
      <c r="R194" s="120">
        <f t="shared" si="62"/>
        <v>0</v>
      </c>
      <c r="S194" s="89">
        <f>T194+U194</f>
        <v>90500</v>
      </c>
      <c r="T194" s="89">
        <f t="shared" si="65"/>
        <v>90500</v>
      </c>
      <c r="U194" s="89">
        <f t="shared" si="65"/>
        <v>0</v>
      </c>
      <c r="V194" s="89">
        <f t="shared" si="65"/>
        <v>90500</v>
      </c>
      <c r="W194" s="89">
        <f t="shared" si="65"/>
        <v>90500</v>
      </c>
      <c r="X194" s="83"/>
      <c r="Y194" s="112"/>
    </row>
    <row r="195" spans="1:25" ht="11.25" x14ac:dyDescent="0.15">
      <c r="A195" s="115"/>
      <c r="B195" s="116"/>
      <c r="C195" s="117"/>
      <c r="D195" s="118"/>
      <c r="E195" s="119" t="s">
        <v>190</v>
      </c>
      <c r="F195" s="118"/>
      <c r="G195" s="86"/>
      <c r="H195" s="90"/>
      <c r="I195" s="90"/>
      <c r="J195" s="82"/>
      <c r="K195" s="90"/>
      <c r="L195" s="90"/>
      <c r="M195" s="89"/>
      <c r="N195" s="90"/>
      <c r="O195" s="90"/>
      <c r="P195" s="90"/>
      <c r="Q195" s="120">
        <f t="shared" si="62"/>
        <v>0</v>
      </c>
      <c r="R195" s="120">
        <f t="shared" si="62"/>
        <v>0</v>
      </c>
      <c r="S195" s="89"/>
      <c r="T195" s="90"/>
      <c r="U195" s="90"/>
      <c r="V195" s="90"/>
      <c r="W195" s="90"/>
      <c r="X195" s="83"/>
      <c r="Y195" s="121"/>
    </row>
    <row r="196" spans="1:25" ht="11.25" x14ac:dyDescent="0.15">
      <c r="A196" s="106" t="s">
        <v>449</v>
      </c>
      <c r="B196" s="116" t="s">
        <v>445</v>
      </c>
      <c r="C196" s="81" t="s">
        <v>247</v>
      </c>
      <c r="D196" s="81" t="s">
        <v>247</v>
      </c>
      <c r="E196" s="119" t="s">
        <v>448</v>
      </c>
      <c r="F196" s="118"/>
      <c r="G196" s="86">
        <f t="shared" si="64"/>
        <v>92726.9</v>
      </c>
      <c r="H196" s="135">
        <f t="shared" ref="H196:W196" si="66">H198</f>
        <v>92726.9</v>
      </c>
      <c r="I196" s="135">
        <f t="shared" si="66"/>
        <v>0</v>
      </c>
      <c r="J196" s="82">
        <f t="shared" si="60"/>
        <v>90500</v>
      </c>
      <c r="K196" s="89">
        <f t="shared" si="66"/>
        <v>90500</v>
      </c>
      <c r="L196" s="89">
        <f t="shared" si="66"/>
        <v>0</v>
      </c>
      <c r="M196" s="89">
        <f>N196+O196</f>
        <v>90500</v>
      </c>
      <c r="N196" s="89">
        <f t="shared" si="66"/>
        <v>90500</v>
      </c>
      <c r="O196" s="89">
        <f t="shared" si="66"/>
        <v>0</v>
      </c>
      <c r="P196" s="89">
        <f t="shared" si="66"/>
        <v>0</v>
      </c>
      <c r="Q196" s="120">
        <f t="shared" si="62"/>
        <v>0</v>
      </c>
      <c r="R196" s="120">
        <f t="shared" si="62"/>
        <v>0</v>
      </c>
      <c r="S196" s="89">
        <f>T196+U196</f>
        <v>90500</v>
      </c>
      <c r="T196" s="89">
        <f t="shared" si="66"/>
        <v>90500</v>
      </c>
      <c r="U196" s="89">
        <f t="shared" si="66"/>
        <v>0</v>
      </c>
      <c r="V196" s="89">
        <f t="shared" si="66"/>
        <v>90500</v>
      </c>
      <c r="W196" s="89">
        <f t="shared" si="66"/>
        <v>90500</v>
      </c>
      <c r="X196" s="83"/>
      <c r="Y196" s="121"/>
    </row>
    <row r="197" spans="1:25" ht="11.25" x14ac:dyDescent="0.15">
      <c r="A197" s="115"/>
      <c r="B197" s="116"/>
      <c r="C197" s="117"/>
      <c r="D197" s="118"/>
      <c r="E197" s="119" t="s">
        <v>5</v>
      </c>
      <c r="F197" s="118"/>
      <c r="G197" s="86"/>
      <c r="H197" s="90"/>
      <c r="I197" s="90"/>
      <c r="J197" s="82"/>
      <c r="K197" s="90"/>
      <c r="L197" s="90"/>
      <c r="M197" s="89"/>
      <c r="N197" s="83"/>
      <c r="O197" s="83"/>
      <c r="P197" s="83"/>
      <c r="Q197" s="120">
        <f t="shared" si="62"/>
        <v>0</v>
      </c>
      <c r="R197" s="120">
        <f t="shared" si="62"/>
        <v>0</v>
      </c>
      <c r="S197" s="89"/>
      <c r="T197" s="83"/>
      <c r="U197" s="83"/>
      <c r="V197" s="83"/>
      <c r="W197" s="83"/>
      <c r="X197" s="83"/>
      <c r="Y197" s="121"/>
    </row>
    <row r="198" spans="1:25" ht="11.25" x14ac:dyDescent="0.15">
      <c r="A198" s="131"/>
      <c r="B198" s="109"/>
      <c r="C198" s="131"/>
      <c r="D198" s="132"/>
      <c r="E198" s="122" t="s">
        <v>450</v>
      </c>
      <c r="F198" s="133"/>
      <c r="G198" s="86">
        <f t="shared" si="64"/>
        <v>92726.9</v>
      </c>
      <c r="H198" s="135">
        <f>H200+H201+H199+H202</f>
        <v>92726.9</v>
      </c>
      <c r="I198" s="135">
        <f>I200+I201</f>
        <v>0</v>
      </c>
      <c r="J198" s="82">
        <f t="shared" si="60"/>
        <v>90500</v>
      </c>
      <c r="K198" s="89">
        <f>+K199+K200+K201</f>
        <v>90500</v>
      </c>
      <c r="L198" s="94">
        <f>L200+L201</f>
        <v>0</v>
      </c>
      <c r="M198" s="89">
        <f>N198+O198</f>
        <v>90500</v>
      </c>
      <c r="N198" s="94">
        <f>N200+N201+N199</f>
        <v>90500</v>
      </c>
      <c r="O198" s="94">
        <f>O200+O201</f>
        <v>0</v>
      </c>
      <c r="P198" s="94">
        <f>P200+P201</f>
        <v>0</v>
      </c>
      <c r="Q198" s="186">
        <f t="shared" si="62"/>
        <v>0</v>
      </c>
      <c r="R198" s="120">
        <f t="shared" si="62"/>
        <v>0</v>
      </c>
      <c r="S198" s="89">
        <f>T198+U198</f>
        <v>90500</v>
      </c>
      <c r="T198" s="94">
        <v>90500</v>
      </c>
      <c r="U198" s="94">
        <f>U200+U201</f>
        <v>0</v>
      </c>
      <c r="V198" s="94">
        <f>V200+V199</f>
        <v>90500</v>
      </c>
      <c r="W198" s="94">
        <f>W199</f>
        <v>90500</v>
      </c>
      <c r="X198" s="96"/>
      <c r="Y198" s="174"/>
    </row>
    <row r="199" spans="1:25" ht="11.25" x14ac:dyDescent="0.15">
      <c r="A199" s="131"/>
      <c r="B199" s="109"/>
      <c r="C199" s="131"/>
      <c r="D199" s="132"/>
      <c r="E199" s="119" t="s">
        <v>259</v>
      </c>
      <c r="F199" s="81" t="s">
        <v>260</v>
      </c>
      <c r="G199" s="86">
        <f>H199+I199</f>
        <v>84900</v>
      </c>
      <c r="H199" s="135">
        <v>84900</v>
      </c>
      <c r="I199" s="135"/>
      <c r="J199" s="82">
        <f>K199+L199</f>
        <v>90500</v>
      </c>
      <c r="K199" s="136">
        <v>90500</v>
      </c>
      <c r="L199" s="95"/>
      <c r="M199" s="89">
        <f>N199+O199</f>
        <v>90500</v>
      </c>
      <c r="N199" s="95">
        <v>90500</v>
      </c>
      <c r="O199" s="95"/>
      <c r="P199" s="95"/>
      <c r="Q199" s="120"/>
      <c r="R199" s="120"/>
      <c r="S199" s="95">
        <f>T199+U199</f>
        <v>90500</v>
      </c>
      <c r="T199" s="95">
        <v>90500</v>
      </c>
      <c r="U199" s="95"/>
      <c r="V199" s="95">
        <f>W199</f>
        <v>90500</v>
      </c>
      <c r="W199" s="95">
        <v>90500</v>
      </c>
      <c r="X199" s="83"/>
      <c r="Y199" s="152"/>
    </row>
    <row r="200" spans="1:25" ht="22.5" x14ac:dyDescent="0.15">
      <c r="A200" s="154"/>
      <c r="B200" s="154"/>
      <c r="C200" s="154"/>
      <c r="D200" s="154"/>
      <c r="E200" s="197" t="s">
        <v>364</v>
      </c>
      <c r="F200" s="134" t="s">
        <v>302</v>
      </c>
      <c r="G200" s="86">
        <f t="shared" si="64"/>
        <v>7816.9</v>
      </c>
      <c r="H200" s="135">
        <v>7816.9</v>
      </c>
      <c r="I200" s="135">
        <v>0</v>
      </c>
      <c r="J200" s="82">
        <f t="shared" si="60"/>
        <v>0</v>
      </c>
      <c r="K200" s="89">
        <v>0</v>
      </c>
      <c r="L200" s="161">
        <v>0</v>
      </c>
      <c r="M200" s="88">
        <f>N200+O200</f>
        <v>0</v>
      </c>
      <c r="N200" s="88"/>
      <c r="O200" s="88"/>
      <c r="P200" s="162">
        <f t="shared" ref="P200:R201" si="67">M200-J200</f>
        <v>0</v>
      </c>
      <c r="Q200" s="163">
        <f t="shared" si="67"/>
        <v>0</v>
      </c>
      <c r="R200" s="120">
        <f t="shared" si="67"/>
        <v>0</v>
      </c>
      <c r="S200" s="83">
        <f>T200+U200</f>
        <v>0</v>
      </c>
      <c r="T200" s="83">
        <f>N200*4%+N200</f>
        <v>0</v>
      </c>
      <c r="U200" s="83"/>
      <c r="V200" s="83">
        <f>W200+X200</f>
        <v>0</v>
      </c>
      <c r="W200" s="83">
        <f>T200*4%+T200</f>
        <v>0</v>
      </c>
      <c r="X200" s="83"/>
      <c r="Y200" s="112"/>
    </row>
    <row r="201" spans="1:25" ht="22.5" x14ac:dyDescent="0.15">
      <c r="A201" s="134"/>
      <c r="B201" s="166"/>
      <c r="C201" s="166"/>
      <c r="D201" s="166"/>
      <c r="E201" s="165" t="s">
        <v>365</v>
      </c>
      <c r="F201" s="166" t="s">
        <v>366</v>
      </c>
      <c r="G201" s="92"/>
      <c r="H201" s="167"/>
      <c r="I201" s="167">
        <v>0</v>
      </c>
      <c r="J201" s="198"/>
      <c r="K201" s="94">
        <v>0</v>
      </c>
      <c r="L201" s="199">
        <v>0</v>
      </c>
      <c r="M201" s="96">
        <f>N201+O201</f>
        <v>0</v>
      </c>
      <c r="N201" s="96">
        <f>K201*4%+K201</f>
        <v>0</v>
      </c>
      <c r="O201" s="96"/>
      <c r="P201" s="200">
        <f t="shared" si="67"/>
        <v>0</v>
      </c>
      <c r="Q201" s="186">
        <f t="shared" si="67"/>
        <v>0</v>
      </c>
      <c r="R201" s="186">
        <f t="shared" si="67"/>
        <v>0</v>
      </c>
      <c r="S201" s="96">
        <f>T201+U201</f>
        <v>0</v>
      </c>
      <c r="T201" s="96">
        <f>N201*5%+N201</f>
        <v>0</v>
      </c>
      <c r="U201" s="96"/>
      <c r="V201" s="96">
        <f>W201+X201</f>
        <v>0</v>
      </c>
      <c r="W201" s="96">
        <f>T201*4%+T201</f>
        <v>0</v>
      </c>
      <c r="X201" s="96"/>
      <c r="Y201" s="174"/>
    </row>
    <row r="202" spans="1:25" ht="31.5" x14ac:dyDescent="0.15">
      <c r="A202" s="140"/>
      <c r="B202" s="170"/>
      <c r="C202" s="170"/>
      <c r="D202" s="170"/>
      <c r="E202" s="173" t="s">
        <v>634</v>
      </c>
      <c r="F202" s="170">
        <v>4851</v>
      </c>
      <c r="G202" s="86">
        <f>H202</f>
        <v>10</v>
      </c>
      <c r="H202" s="171">
        <v>10</v>
      </c>
      <c r="I202" s="171"/>
      <c r="J202" s="82"/>
      <c r="K202" s="95"/>
      <c r="L202" s="95"/>
      <c r="M202" s="83"/>
      <c r="N202" s="83"/>
      <c r="O202" s="83"/>
      <c r="P202" s="137"/>
      <c r="Q202" s="120"/>
      <c r="R202" s="120"/>
      <c r="S202" s="83"/>
      <c r="T202" s="83"/>
      <c r="U202" s="83"/>
      <c r="V202" s="83"/>
      <c r="W202" s="83"/>
      <c r="X202" s="83"/>
      <c r="Y202" s="152"/>
    </row>
    <row r="203" spans="1:25" x14ac:dyDescent="0.15">
      <c r="A203" s="130" t="s">
        <v>451</v>
      </c>
      <c r="B203" s="109" t="s">
        <v>445</v>
      </c>
      <c r="C203" s="131" t="s">
        <v>381</v>
      </c>
      <c r="D203" s="132" t="s">
        <v>189</v>
      </c>
      <c r="E203" s="122" t="s">
        <v>452</v>
      </c>
      <c r="F203" s="133"/>
      <c r="G203" s="86"/>
      <c r="H203" s="86"/>
      <c r="I203" s="86"/>
      <c r="J203" s="82"/>
      <c r="K203" s="86"/>
      <c r="L203" s="86"/>
      <c r="M203" s="83"/>
      <c r="N203" s="83"/>
      <c r="O203" s="83"/>
      <c r="P203" s="83"/>
      <c r="Q203" s="120"/>
      <c r="R203" s="120"/>
      <c r="S203" s="83"/>
      <c r="T203" s="83"/>
      <c r="U203" s="83"/>
      <c r="V203" s="83"/>
      <c r="W203" s="83"/>
      <c r="X203" s="83"/>
      <c r="Y203" s="112"/>
    </row>
    <row r="204" spans="1:25" x14ac:dyDescent="0.15">
      <c r="A204" s="115"/>
      <c r="B204" s="116"/>
      <c r="C204" s="117"/>
      <c r="D204" s="118"/>
      <c r="E204" s="119" t="s">
        <v>190</v>
      </c>
      <c r="F204" s="118"/>
      <c r="G204" s="90"/>
      <c r="H204" s="90"/>
      <c r="I204" s="90"/>
      <c r="J204" s="82"/>
      <c r="K204" s="90"/>
      <c r="L204" s="90"/>
      <c r="M204" s="83"/>
      <c r="N204" s="83"/>
      <c r="O204" s="83"/>
      <c r="P204" s="83"/>
      <c r="Q204" s="120"/>
      <c r="R204" s="120"/>
      <c r="S204" s="83"/>
      <c r="T204" s="83"/>
      <c r="U204" s="83"/>
      <c r="V204" s="83"/>
      <c r="W204" s="83"/>
      <c r="X204" s="83"/>
      <c r="Y204" s="121"/>
    </row>
    <row r="205" spans="1:25" x14ac:dyDescent="0.15">
      <c r="A205" s="106" t="s">
        <v>453</v>
      </c>
      <c r="B205" s="116" t="s">
        <v>445</v>
      </c>
      <c r="C205" s="81" t="s">
        <v>381</v>
      </c>
      <c r="D205" s="81" t="s">
        <v>247</v>
      </c>
      <c r="E205" s="119" t="s">
        <v>452</v>
      </c>
      <c r="F205" s="118"/>
      <c r="G205" s="90"/>
      <c r="H205" s="90"/>
      <c r="I205" s="90"/>
      <c r="J205" s="82"/>
      <c r="K205" s="90"/>
      <c r="L205" s="90"/>
      <c r="M205" s="83"/>
      <c r="N205" s="83"/>
      <c r="O205" s="83"/>
      <c r="P205" s="83"/>
      <c r="Q205" s="120"/>
      <c r="R205" s="120"/>
      <c r="S205" s="83"/>
      <c r="T205" s="83"/>
      <c r="U205" s="83"/>
      <c r="V205" s="83"/>
      <c r="W205" s="83"/>
      <c r="X205" s="83"/>
      <c r="Y205" s="121"/>
    </row>
    <row r="206" spans="1:25" x14ac:dyDescent="0.15">
      <c r="A206" s="115"/>
      <c r="B206" s="116"/>
      <c r="C206" s="117"/>
      <c r="D206" s="118"/>
      <c r="E206" s="119" t="s">
        <v>5</v>
      </c>
      <c r="F206" s="118"/>
      <c r="G206" s="90"/>
      <c r="H206" s="90"/>
      <c r="I206" s="90"/>
      <c r="J206" s="82"/>
      <c r="K206" s="90"/>
      <c r="L206" s="90"/>
      <c r="M206" s="83"/>
      <c r="N206" s="83"/>
      <c r="O206" s="83"/>
      <c r="P206" s="83"/>
      <c r="Q206" s="120"/>
      <c r="R206" s="120"/>
      <c r="S206" s="83"/>
      <c r="T206" s="83"/>
      <c r="U206" s="83"/>
      <c r="V206" s="83"/>
      <c r="W206" s="83"/>
      <c r="X206" s="83"/>
      <c r="Y206" s="121"/>
    </row>
    <row r="207" spans="1:25" ht="21" x14ac:dyDescent="0.15">
      <c r="A207" s="130"/>
      <c r="B207" s="109"/>
      <c r="C207" s="131"/>
      <c r="D207" s="132"/>
      <c r="E207" s="122" t="s">
        <v>454</v>
      </c>
      <c r="F207" s="133"/>
      <c r="G207" s="86"/>
      <c r="H207" s="86"/>
      <c r="I207" s="86"/>
      <c r="J207" s="82"/>
      <c r="K207" s="86"/>
      <c r="L207" s="86"/>
      <c r="M207" s="83"/>
      <c r="N207" s="83"/>
      <c r="O207" s="83"/>
      <c r="P207" s="83"/>
      <c r="Q207" s="120"/>
      <c r="R207" s="120"/>
      <c r="S207" s="83"/>
      <c r="T207" s="83"/>
      <c r="U207" s="83"/>
      <c r="V207" s="83"/>
      <c r="W207" s="83"/>
      <c r="X207" s="83"/>
      <c r="Y207" s="112"/>
    </row>
    <row r="208" spans="1:25" x14ac:dyDescent="0.15">
      <c r="A208" s="115"/>
      <c r="B208" s="116"/>
      <c r="C208" s="117"/>
      <c r="D208" s="118"/>
      <c r="E208" s="119" t="s">
        <v>321</v>
      </c>
      <c r="F208" s="81" t="s">
        <v>322</v>
      </c>
      <c r="G208" s="90"/>
      <c r="H208" s="90"/>
      <c r="I208" s="90"/>
      <c r="J208" s="82"/>
      <c r="K208" s="90"/>
      <c r="L208" s="90"/>
      <c r="M208" s="83"/>
      <c r="N208" s="83"/>
      <c r="O208" s="83"/>
      <c r="P208" s="83"/>
      <c r="Q208" s="120"/>
      <c r="R208" s="120"/>
      <c r="S208" s="83"/>
      <c r="T208" s="83"/>
      <c r="U208" s="83"/>
      <c r="V208" s="83"/>
      <c r="W208" s="83"/>
      <c r="X208" s="83"/>
      <c r="Y208" s="121"/>
    </row>
    <row r="209" spans="1:25" x14ac:dyDescent="0.15">
      <c r="A209" s="115"/>
      <c r="B209" s="116"/>
      <c r="C209" s="117"/>
      <c r="D209" s="118"/>
      <c r="E209" s="119" t="s">
        <v>323</v>
      </c>
      <c r="F209" s="81" t="s">
        <v>324</v>
      </c>
      <c r="G209" s="90"/>
      <c r="H209" s="90"/>
      <c r="I209" s="90"/>
      <c r="J209" s="82"/>
      <c r="K209" s="90"/>
      <c r="L209" s="90"/>
      <c r="M209" s="83"/>
      <c r="N209" s="83"/>
      <c r="O209" s="83"/>
      <c r="P209" s="83"/>
      <c r="Q209" s="120"/>
      <c r="R209" s="120"/>
      <c r="S209" s="83"/>
      <c r="T209" s="83"/>
      <c r="U209" s="83"/>
      <c r="V209" s="83"/>
      <c r="W209" s="83"/>
      <c r="X209" s="83"/>
      <c r="Y209" s="121"/>
    </row>
    <row r="210" spans="1:25" x14ac:dyDescent="0.15">
      <c r="A210" s="130" t="s">
        <v>455</v>
      </c>
      <c r="B210" s="109" t="s">
        <v>445</v>
      </c>
      <c r="C210" s="131" t="s">
        <v>325</v>
      </c>
      <c r="D210" s="132" t="s">
        <v>189</v>
      </c>
      <c r="E210" s="122" t="s">
        <v>456</v>
      </c>
      <c r="F210" s="133"/>
      <c r="G210" s="86"/>
      <c r="H210" s="86"/>
      <c r="I210" s="86"/>
      <c r="J210" s="82"/>
      <c r="K210" s="86"/>
      <c r="L210" s="86"/>
      <c r="M210" s="83"/>
      <c r="N210" s="83"/>
      <c r="O210" s="83"/>
      <c r="P210" s="83"/>
      <c r="Q210" s="120"/>
      <c r="R210" s="120"/>
      <c r="S210" s="83"/>
      <c r="T210" s="83"/>
      <c r="U210" s="83"/>
      <c r="V210" s="83"/>
      <c r="W210" s="83"/>
      <c r="X210" s="83"/>
      <c r="Y210" s="112"/>
    </row>
    <row r="211" spans="1:25" x14ac:dyDescent="0.15">
      <c r="A211" s="115"/>
      <c r="B211" s="116"/>
      <c r="C211" s="117"/>
      <c r="D211" s="118"/>
      <c r="E211" s="119" t="s">
        <v>190</v>
      </c>
      <c r="F211" s="118"/>
      <c r="G211" s="90"/>
      <c r="H211" s="90"/>
      <c r="I211" s="90"/>
      <c r="J211" s="82"/>
      <c r="K211" s="90"/>
      <c r="L211" s="90"/>
      <c r="M211" s="83"/>
      <c r="N211" s="83"/>
      <c r="O211" s="83"/>
      <c r="P211" s="83"/>
      <c r="Q211" s="120"/>
      <c r="R211" s="120"/>
      <c r="S211" s="83"/>
      <c r="T211" s="83"/>
      <c r="U211" s="83"/>
      <c r="V211" s="83"/>
      <c r="W211" s="83"/>
      <c r="X211" s="83"/>
      <c r="Y211" s="121"/>
    </row>
    <row r="212" spans="1:25" x14ac:dyDescent="0.15">
      <c r="A212" s="106" t="s">
        <v>457</v>
      </c>
      <c r="B212" s="116" t="s">
        <v>445</v>
      </c>
      <c r="C212" s="81" t="s">
        <v>325</v>
      </c>
      <c r="D212" s="81" t="s">
        <v>247</v>
      </c>
      <c r="E212" s="119" t="s">
        <v>458</v>
      </c>
      <c r="F212" s="118"/>
      <c r="G212" s="90"/>
      <c r="H212" s="90"/>
      <c r="I212" s="90"/>
      <c r="J212" s="82"/>
      <c r="K212" s="90"/>
      <c r="L212" s="90"/>
      <c r="M212" s="83"/>
      <c r="N212" s="83"/>
      <c r="O212" s="83"/>
      <c r="P212" s="83"/>
      <c r="Q212" s="120"/>
      <c r="R212" s="120"/>
      <c r="S212" s="83"/>
      <c r="T212" s="83"/>
      <c r="U212" s="83"/>
      <c r="V212" s="83"/>
      <c r="W212" s="83"/>
      <c r="X212" s="83"/>
      <c r="Y212" s="121"/>
    </row>
    <row r="213" spans="1:25" x14ac:dyDescent="0.15">
      <c r="A213" s="115"/>
      <c r="B213" s="116"/>
      <c r="C213" s="117"/>
      <c r="D213" s="118"/>
      <c r="E213" s="119" t="s">
        <v>5</v>
      </c>
      <c r="F213" s="118"/>
      <c r="G213" s="90"/>
      <c r="H213" s="90"/>
      <c r="I213" s="90"/>
      <c r="J213" s="82"/>
      <c r="K213" s="90"/>
      <c r="L213" s="90"/>
      <c r="M213" s="83"/>
      <c r="N213" s="83"/>
      <c r="O213" s="83"/>
      <c r="P213" s="83"/>
      <c r="Q213" s="120"/>
      <c r="R213" s="120"/>
      <c r="S213" s="83"/>
      <c r="T213" s="83"/>
      <c r="U213" s="83"/>
      <c r="V213" s="83"/>
      <c r="W213" s="83"/>
      <c r="X213" s="83"/>
      <c r="Y213" s="121"/>
    </row>
    <row r="214" spans="1:25" x14ac:dyDescent="0.15">
      <c r="A214" s="130"/>
      <c r="B214" s="109"/>
      <c r="C214" s="131"/>
      <c r="D214" s="132"/>
      <c r="E214" s="122" t="s">
        <v>459</v>
      </c>
      <c r="F214" s="133"/>
      <c r="G214" s="86"/>
      <c r="H214" s="86"/>
      <c r="I214" s="86"/>
      <c r="J214" s="82"/>
      <c r="K214" s="86"/>
      <c r="L214" s="86"/>
      <c r="M214" s="83"/>
      <c r="N214" s="83"/>
      <c r="O214" s="83"/>
      <c r="P214" s="83"/>
      <c r="Q214" s="120"/>
      <c r="R214" s="120"/>
      <c r="S214" s="83"/>
      <c r="T214" s="83"/>
      <c r="U214" s="83"/>
      <c r="V214" s="83"/>
      <c r="W214" s="83"/>
      <c r="X214" s="83"/>
      <c r="Y214" s="112"/>
    </row>
    <row r="215" spans="1:25" x14ac:dyDescent="0.15">
      <c r="A215" s="115"/>
      <c r="B215" s="116"/>
      <c r="C215" s="117"/>
      <c r="D215" s="118"/>
      <c r="E215" s="119" t="s">
        <v>259</v>
      </c>
      <c r="F215" s="81" t="s">
        <v>260</v>
      </c>
      <c r="G215" s="90"/>
      <c r="H215" s="90"/>
      <c r="I215" s="90"/>
      <c r="J215" s="82"/>
      <c r="K215" s="90"/>
      <c r="L215" s="90"/>
      <c r="M215" s="83"/>
      <c r="N215" s="83"/>
      <c r="O215" s="83"/>
      <c r="P215" s="83"/>
      <c r="Q215" s="120"/>
      <c r="R215" s="120"/>
      <c r="S215" s="83"/>
      <c r="T215" s="83"/>
      <c r="U215" s="83"/>
      <c r="V215" s="83"/>
      <c r="W215" s="83"/>
      <c r="X215" s="83"/>
      <c r="Y215" s="121"/>
    </row>
    <row r="216" spans="1:25" ht="21" x14ac:dyDescent="0.15">
      <c r="A216" s="130" t="s">
        <v>460</v>
      </c>
      <c r="B216" s="109" t="s">
        <v>445</v>
      </c>
      <c r="C216" s="131" t="s">
        <v>358</v>
      </c>
      <c r="D216" s="132" t="s">
        <v>189</v>
      </c>
      <c r="E216" s="122" t="s">
        <v>461</v>
      </c>
      <c r="F216" s="133"/>
      <c r="G216" s="86">
        <f>G218</f>
        <v>93890.5</v>
      </c>
      <c r="H216" s="86">
        <f t="shared" ref="H216:X216" si="68">H218</f>
        <v>93890.5</v>
      </c>
      <c r="I216" s="86">
        <f t="shared" si="68"/>
        <v>0</v>
      </c>
      <c r="J216" s="82">
        <f>K216+L216</f>
        <v>106206.7</v>
      </c>
      <c r="K216" s="86">
        <f t="shared" si="68"/>
        <v>106206.7</v>
      </c>
      <c r="L216" s="86">
        <f t="shared" si="68"/>
        <v>0</v>
      </c>
      <c r="M216" s="86">
        <f t="shared" si="68"/>
        <v>115305</v>
      </c>
      <c r="N216" s="86">
        <f t="shared" si="68"/>
        <v>115305</v>
      </c>
      <c r="O216" s="86">
        <f t="shared" si="68"/>
        <v>0</v>
      </c>
      <c r="P216" s="86">
        <f t="shared" si="68"/>
        <v>9098.3000000000029</v>
      </c>
      <c r="Q216" s="120">
        <f t="shared" ref="Q216:R225" si="69">N216-K216</f>
        <v>9098.3000000000029</v>
      </c>
      <c r="R216" s="120">
        <f t="shared" si="69"/>
        <v>0</v>
      </c>
      <c r="S216" s="86">
        <f t="shared" si="68"/>
        <v>119905</v>
      </c>
      <c r="T216" s="86">
        <f t="shared" si="68"/>
        <v>119905</v>
      </c>
      <c r="U216" s="86">
        <f t="shared" si="68"/>
        <v>0</v>
      </c>
      <c r="V216" s="86">
        <f t="shared" si="68"/>
        <v>119905</v>
      </c>
      <c r="W216" s="86">
        <f t="shared" si="68"/>
        <v>119905</v>
      </c>
      <c r="X216" s="86">
        <f t="shared" si="68"/>
        <v>0</v>
      </c>
      <c r="Y216" s="112"/>
    </row>
    <row r="217" spans="1:25" x14ac:dyDescent="0.15">
      <c r="A217" s="115"/>
      <c r="B217" s="116"/>
      <c r="C217" s="117"/>
      <c r="D217" s="118"/>
      <c r="E217" s="119" t="s">
        <v>190</v>
      </c>
      <c r="F217" s="118"/>
      <c r="G217" s="90"/>
      <c r="H217" s="90"/>
      <c r="I217" s="90"/>
      <c r="J217" s="82"/>
      <c r="K217" s="90"/>
      <c r="L217" s="90"/>
      <c r="M217" s="83"/>
      <c r="N217" s="83"/>
      <c r="O217" s="83"/>
      <c r="P217" s="83"/>
      <c r="Q217" s="120">
        <f t="shared" si="69"/>
        <v>0</v>
      </c>
      <c r="R217" s="120">
        <f t="shared" si="69"/>
        <v>0</v>
      </c>
      <c r="S217" s="83"/>
      <c r="T217" s="83"/>
      <c r="U217" s="83"/>
      <c r="V217" s="83"/>
      <c r="W217" s="83"/>
      <c r="X217" s="83"/>
      <c r="Y217" s="121"/>
    </row>
    <row r="218" spans="1:25" ht="21" x14ac:dyDescent="0.15">
      <c r="A218" s="106" t="s">
        <v>462</v>
      </c>
      <c r="B218" s="116" t="s">
        <v>445</v>
      </c>
      <c r="C218" s="81" t="s">
        <v>358</v>
      </c>
      <c r="D218" s="81" t="s">
        <v>247</v>
      </c>
      <c r="E218" s="119" t="s">
        <v>461</v>
      </c>
      <c r="F218" s="118"/>
      <c r="G218" s="90">
        <f>G220+G223</f>
        <v>93890.5</v>
      </c>
      <c r="H218" s="90">
        <f t="shared" ref="H218:W218" si="70">H220+H223</f>
        <v>93890.5</v>
      </c>
      <c r="I218" s="90">
        <f t="shared" si="70"/>
        <v>0</v>
      </c>
      <c r="J218" s="82">
        <f>K218+L218</f>
        <v>106206.7</v>
      </c>
      <c r="K218" s="90">
        <f t="shared" si="70"/>
        <v>106206.7</v>
      </c>
      <c r="L218" s="90">
        <f t="shared" si="70"/>
        <v>0</v>
      </c>
      <c r="M218" s="90">
        <f t="shared" si="70"/>
        <v>115305</v>
      </c>
      <c r="N218" s="90">
        <f t="shared" si="70"/>
        <v>115305</v>
      </c>
      <c r="O218" s="90">
        <f t="shared" si="70"/>
        <v>0</v>
      </c>
      <c r="P218" s="90">
        <f t="shared" si="70"/>
        <v>9098.3000000000029</v>
      </c>
      <c r="Q218" s="120">
        <f t="shared" si="69"/>
        <v>9098.3000000000029</v>
      </c>
      <c r="R218" s="120">
        <f t="shared" si="69"/>
        <v>0</v>
      </c>
      <c r="S218" s="90">
        <f t="shared" si="70"/>
        <v>119905</v>
      </c>
      <c r="T218" s="90">
        <f t="shared" si="70"/>
        <v>119905</v>
      </c>
      <c r="U218" s="90">
        <f t="shared" si="70"/>
        <v>0</v>
      </c>
      <c r="V218" s="90">
        <f t="shared" si="70"/>
        <v>119905</v>
      </c>
      <c r="W218" s="90">
        <f t="shared" si="70"/>
        <v>119905</v>
      </c>
      <c r="X218" s="83"/>
      <c r="Y218" s="121"/>
    </row>
    <row r="219" spans="1:25" x14ac:dyDescent="0.15">
      <c r="A219" s="115"/>
      <c r="B219" s="116"/>
      <c r="C219" s="117"/>
      <c r="D219" s="118"/>
      <c r="E219" s="119" t="s">
        <v>5</v>
      </c>
      <c r="F219" s="118"/>
      <c r="G219" s="90"/>
      <c r="H219" s="90"/>
      <c r="I219" s="90"/>
      <c r="J219" s="82"/>
      <c r="K219" s="90"/>
      <c r="L219" s="90"/>
      <c r="M219" s="83"/>
      <c r="N219" s="83"/>
      <c r="O219" s="83"/>
      <c r="P219" s="83"/>
      <c r="Q219" s="120">
        <f t="shared" si="69"/>
        <v>0</v>
      </c>
      <c r="R219" s="120">
        <f t="shared" si="69"/>
        <v>0</v>
      </c>
      <c r="S219" s="83"/>
      <c r="T219" s="83"/>
      <c r="U219" s="83"/>
      <c r="V219" s="83"/>
      <c r="W219" s="83"/>
      <c r="X219" s="83"/>
      <c r="Y219" s="121"/>
    </row>
    <row r="220" spans="1:25" x14ac:dyDescent="0.15">
      <c r="A220" s="130"/>
      <c r="B220" s="109"/>
      <c r="C220" s="131"/>
      <c r="D220" s="132"/>
      <c r="E220" s="122" t="s">
        <v>463</v>
      </c>
      <c r="F220" s="133"/>
      <c r="G220" s="86">
        <f>G221</f>
        <v>93613</v>
      </c>
      <c r="H220" s="86">
        <f t="shared" ref="H220:W220" si="71">H221</f>
        <v>93613</v>
      </c>
      <c r="I220" s="86">
        <f t="shared" si="71"/>
        <v>0</v>
      </c>
      <c r="J220" s="82">
        <f>K220+L220</f>
        <v>105901.7</v>
      </c>
      <c r="K220" s="86">
        <f t="shared" si="71"/>
        <v>105901.7</v>
      </c>
      <c r="L220" s="86">
        <f t="shared" si="71"/>
        <v>0</v>
      </c>
      <c r="M220" s="86">
        <f t="shared" si="71"/>
        <v>115000</v>
      </c>
      <c r="N220" s="86">
        <f t="shared" si="71"/>
        <v>115000</v>
      </c>
      <c r="O220" s="86">
        <f t="shared" si="71"/>
        <v>0</v>
      </c>
      <c r="P220" s="86">
        <f t="shared" si="71"/>
        <v>9098.3000000000029</v>
      </c>
      <c r="Q220" s="120">
        <f t="shared" si="69"/>
        <v>9098.3000000000029</v>
      </c>
      <c r="R220" s="120">
        <f t="shared" si="69"/>
        <v>0</v>
      </c>
      <c r="S220" s="86">
        <f t="shared" si="71"/>
        <v>119600</v>
      </c>
      <c r="T220" s="86">
        <f t="shared" si="71"/>
        <v>119600</v>
      </c>
      <c r="U220" s="86">
        <f t="shared" si="71"/>
        <v>0</v>
      </c>
      <c r="V220" s="86">
        <f t="shared" si="71"/>
        <v>119600</v>
      </c>
      <c r="W220" s="86">
        <f t="shared" si="71"/>
        <v>119600</v>
      </c>
      <c r="X220" s="83"/>
      <c r="Y220" s="112"/>
    </row>
    <row r="221" spans="1:25" ht="21" x14ac:dyDescent="0.15">
      <c r="A221" s="115"/>
      <c r="B221" s="116"/>
      <c r="C221" s="117"/>
      <c r="D221" s="118"/>
      <c r="E221" s="119" t="s">
        <v>301</v>
      </c>
      <c r="F221" s="81" t="s">
        <v>302</v>
      </c>
      <c r="G221" s="135">
        <f>H221+I221</f>
        <v>93613</v>
      </c>
      <c r="H221" s="135">
        <v>93613</v>
      </c>
      <c r="I221" s="135">
        <v>0</v>
      </c>
      <c r="J221" s="82">
        <f>K221+L221</f>
        <v>105901.7</v>
      </c>
      <c r="K221" s="89">
        <v>105901.7</v>
      </c>
      <c r="L221" s="136">
        <v>0</v>
      </c>
      <c r="M221" s="83">
        <f>N221+O221</f>
        <v>115000</v>
      </c>
      <c r="N221" s="83">
        <v>115000</v>
      </c>
      <c r="O221" s="83"/>
      <c r="P221" s="137">
        <f>M221-J221</f>
        <v>9098.3000000000029</v>
      </c>
      <c r="Q221" s="120">
        <f t="shared" si="69"/>
        <v>9098.3000000000029</v>
      </c>
      <c r="R221" s="120">
        <f t="shared" si="69"/>
        <v>0</v>
      </c>
      <c r="S221" s="83">
        <f>T221+U221</f>
        <v>119600</v>
      </c>
      <c r="T221" s="83">
        <f>N221*4%+N221</f>
        <v>119600</v>
      </c>
      <c r="U221" s="83"/>
      <c r="V221" s="83">
        <f>W221+X221</f>
        <v>119600</v>
      </c>
      <c r="W221" s="83">
        <v>119600</v>
      </c>
      <c r="X221" s="83"/>
      <c r="Y221" s="121"/>
    </row>
    <row r="222" spans="1:25" x14ac:dyDescent="0.15">
      <c r="A222" s="115"/>
      <c r="B222" s="116"/>
      <c r="C222" s="117"/>
      <c r="D222" s="118"/>
      <c r="E222" s="119" t="s">
        <v>311</v>
      </c>
      <c r="F222" s="81" t="s">
        <v>312</v>
      </c>
      <c r="G222" s="90"/>
      <c r="H222" s="90"/>
      <c r="I222" s="90"/>
      <c r="J222" s="82"/>
      <c r="K222" s="90"/>
      <c r="L222" s="90"/>
      <c r="M222" s="83"/>
      <c r="N222" s="83"/>
      <c r="O222" s="83"/>
      <c r="P222" s="83"/>
      <c r="Q222" s="120">
        <f t="shared" si="69"/>
        <v>0</v>
      </c>
      <c r="R222" s="120">
        <f t="shared" si="69"/>
        <v>0</v>
      </c>
      <c r="S222" s="83"/>
      <c r="T222" s="83"/>
      <c r="U222" s="83"/>
      <c r="V222" s="83"/>
      <c r="W222" s="83"/>
      <c r="X222" s="83"/>
      <c r="Y222" s="121"/>
    </row>
    <row r="223" spans="1:25" ht="21" x14ac:dyDescent="0.15">
      <c r="A223" s="130"/>
      <c r="B223" s="109"/>
      <c r="C223" s="131"/>
      <c r="D223" s="132"/>
      <c r="E223" s="122" t="s">
        <v>464</v>
      </c>
      <c r="F223" s="133"/>
      <c r="G223" s="86">
        <f>G224+G225</f>
        <v>277.5</v>
      </c>
      <c r="H223" s="86">
        <f t="shared" ref="H223:W223" si="72">H224+H225</f>
        <v>277.5</v>
      </c>
      <c r="I223" s="86">
        <f t="shared" si="72"/>
        <v>0</v>
      </c>
      <c r="J223" s="82">
        <f>K223+L223</f>
        <v>305</v>
      </c>
      <c r="K223" s="86">
        <f t="shared" si="72"/>
        <v>305</v>
      </c>
      <c r="L223" s="86">
        <f t="shared" si="72"/>
        <v>0</v>
      </c>
      <c r="M223" s="86">
        <f t="shared" si="72"/>
        <v>305</v>
      </c>
      <c r="N223" s="86">
        <f t="shared" si="72"/>
        <v>305</v>
      </c>
      <c r="O223" s="86">
        <f t="shared" si="72"/>
        <v>0</v>
      </c>
      <c r="P223" s="86">
        <f t="shared" si="72"/>
        <v>0</v>
      </c>
      <c r="Q223" s="120">
        <f t="shared" si="69"/>
        <v>0</v>
      </c>
      <c r="R223" s="120">
        <f t="shared" si="69"/>
        <v>0</v>
      </c>
      <c r="S223" s="86">
        <f t="shared" si="72"/>
        <v>305</v>
      </c>
      <c r="T223" s="86">
        <f t="shared" si="72"/>
        <v>305</v>
      </c>
      <c r="U223" s="86">
        <f t="shared" si="72"/>
        <v>0</v>
      </c>
      <c r="V223" s="86">
        <f t="shared" si="72"/>
        <v>305</v>
      </c>
      <c r="W223" s="86">
        <f t="shared" si="72"/>
        <v>305</v>
      </c>
      <c r="X223" s="83"/>
      <c r="Y223" s="112"/>
    </row>
    <row r="224" spans="1:25" x14ac:dyDescent="0.15">
      <c r="A224" s="115"/>
      <c r="B224" s="116"/>
      <c r="C224" s="117"/>
      <c r="D224" s="118"/>
      <c r="E224" s="119" t="s">
        <v>259</v>
      </c>
      <c r="F224" s="81" t="s">
        <v>260</v>
      </c>
      <c r="G224" s="90"/>
      <c r="H224" s="90"/>
      <c r="I224" s="90"/>
      <c r="J224" s="82"/>
      <c r="K224" s="90"/>
      <c r="L224" s="90"/>
      <c r="M224" s="83"/>
      <c r="N224" s="83"/>
      <c r="O224" s="83"/>
      <c r="P224" s="83"/>
      <c r="Q224" s="120">
        <f t="shared" si="69"/>
        <v>0</v>
      </c>
      <c r="R224" s="120">
        <f t="shared" si="69"/>
        <v>0</v>
      </c>
      <c r="S224" s="83"/>
      <c r="T224" s="83"/>
      <c r="U224" s="83"/>
      <c r="V224" s="83"/>
      <c r="W224" s="83"/>
      <c r="X224" s="83"/>
      <c r="Y224" s="121"/>
    </row>
    <row r="225" spans="1:25" ht="11.25" x14ac:dyDescent="0.15">
      <c r="A225" s="134"/>
      <c r="B225" s="134"/>
      <c r="C225" s="134"/>
      <c r="D225" s="134"/>
      <c r="E225" s="141" t="s">
        <v>338</v>
      </c>
      <c r="F225" s="134" t="s">
        <v>284</v>
      </c>
      <c r="G225" s="135">
        <f>H225+I225</f>
        <v>277.5</v>
      </c>
      <c r="H225" s="135">
        <v>277.5</v>
      </c>
      <c r="I225" s="135">
        <v>0</v>
      </c>
      <c r="J225" s="82">
        <f>K225+L225</f>
        <v>305</v>
      </c>
      <c r="K225" s="89">
        <v>305</v>
      </c>
      <c r="L225" s="136">
        <v>0</v>
      </c>
      <c r="M225" s="83">
        <f>N225+O225</f>
        <v>305</v>
      </c>
      <c r="N225" s="83">
        <v>305</v>
      </c>
      <c r="O225" s="83"/>
      <c r="P225" s="137">
        <f>M225-J225</f>
        <v>0</v>
      </c>
      <c r="Q225" s="120">
        <f t="shared" si="69"/>
        <v>0</v>
      </c>
      <c r="R225" s="120">
        <f t="shared" si="69"/>
        <v>0</v>
      </c>
      <c r="S225" s="83">
        <f>T225+U225</f>
        <v>305</v>
      </c>
      <c r="T225" s="83">
        <v>305</v>
      </c>
      <c r="U225" s="83"/>
      <c r="V225" s="83">
        <f>W225+X225</f>
        <v>305</v>
      </c>
      <c r="W225" s="83">
        <v>305</v>
      </c>
      <c r="X225" s="83"/>
      <c r="Y225" s="121"/>
    </row>
    <row r="226" spans="1:25" ht="21" x14ac:dyDescent="0.15">
      <c r="A226" s="130"/>
      <c r="B226" s="109"/>
      <c r="C226" s="131"/>
      <c r="D226" s="132"/>
      <c r="E226" s="122" t="s">
        <v>465</v>
      </c>
      <c r="F226" s="133"/>
      <c r="G226" s="86"/>
      <c r="H226" s="86"/>
      <c r="I226" s="86"/>
      <c r="J226" s="82"/>
      <c r="K226" s="86"/>
      <c r="L226" s="86"/>
      <c r="M226" s="83"/>
      <c r="N226" s="83"/>
      <c r="O226" s="83"/>
      <c r="P226" s="83"/>
      <c r="Q226" s="120"/>
      <c r="R226" s="120"/>
      <c r="S226" s="83"/>
      <c r="T226" s="83"/>
      <c r="U226" s="83"/>
      <c r="V226" s="83"/>
      <c r="W226" s="83"/>
      <c r="X226" s="83"/>
      <c r="Y226" s="112"/>
    </row>
    <row r="227" spans="1:25" x14ac:dyDescent="0.15">
      <c r="A227" s="115"/>
      <c r="B227" s="116"/>
      <c r="C227" s="117"/>
      <c r="D227" s="118"/>
      <c r="E227" s="119" t="s">
        <v>259</v>
      </c>
      <c r="F227" s="81" t="s">
        <v>260</v>
      </c>
      <c r="G227" s="90"/>
      <c r="H227" s="90"/>
      <c r="I227" s="90"/>
      <c r="J227" s="82"/>
      <c r="K227" s="90"/>
      <c r="L227" s="90"/>
      <c r="M227" s="83"/>
      <c r="N227" s="83"/>
      <c r="O227" s="83"/>
      <c r="P227" s="83"/>
      <c r="Q227" s="120"/>
      <c r="R227" s="120"/>
      <c r="S227" s="83"/>
      <c r="T227" s="83"/>
      <c r="U227" s="83"/>
      <c r="V227" s="83"/>
      <c r="W227" s="83"/>
      <c r="X227" s="83"/>
      <c r="Y227" s="121"/>
    </row>
    <row r="228" spans="1:25" x14ac:dyDescent="0.15">
      <c r="A228" s="115"/>
      <c r="B228" s="116"/>
      <c r="C228" s="117"/>
      <c r="D228" s="118"/>
      <c r="E228" s="119" t="s">
        <v>321</v>
      </c>
      <c r="F228" s="81" t="s">
        <v>322</v>
      </c>
      <c r="G228" s="90"/>
      <c r="H228" s="90"/>
      <c r="I228" s="90"/>
      <c r="J228" s="82"/>
      <c r="K228" s="90"/>
      <c r="L228" s="90"/>
      <c r="M228" s="83"/>
      <c r="N228" s="83"/>
      <c r="O228" s="83"/>
      <c r="P228" s="83"/>
      <c r="Q228" s="120"/>
      <c r="R228" s="120"/>
      <c r="S228" s="83"/>
      <c r="T228" s="83"/>
      <c r="U228" s="83"/>
      <c r="V228" s="83"/>
      <c r="W228" s="83"/>
      <c r="X228" s="83"/>
      <c r="Y228" s="121"/>
    </row>
    <row r="229" spans="1:25" x14ac:dyDescent="0.15">
      <c r="A229" s="130"/>
      <c r="B229" s="109"/>
      <c r="C229" s="131"/>
      <c r="D229" s="132"/>
      <c r="E229" s="122" t="s">
        <v>466</v>
      </c>
      <c r="F229" s="133"/>
      <c r="G229" s="86"/>
      <c r="H229" s="86"/>
      <c r="I229" s="86"/>
      <c r="J229" s="82"/>
      <c r="K229" s="86"/>
      <c r="L229" s="86"/>
      <c r="M229" s="83"/>
      <c r="N229" s="83"/>
      <c r="O229" s="83"/>
      <c r="P229" s="83"/>
      <c r="Q229" s="120"/>
      <c r="R229" s="120"/>
      <c r="S229" s="83"/>
      <c r="T229" s="83"/>
      <c r="U229" s="83"/>
      <c r="V229" s="83"/>
      <c r="W229" s="83"/>
      <c r="X229" s="83"/>
      <c r="Y229" s="112"/>
    </row>
    <row r="230" spans="1:25" ht="21" x14ac:dyDescent="0.15">
      <c r="A230" s="115"/>
      <c r="B230" s="116"/>
      <c r="C230" s="117"/>
      <c r="D230" s="118"/>
      <c r="E230" s="119" t="s">
        <v>301</v>
      </c>
      <c r="F230" s="81" t="s">
        <v>302</v>
      </c>
      <c r="G230" s="90"/>
      <c r="H230" s="90"/>
      <c r="I230" s="90"/>
      <c r="J230" s="82"/>
      <c r="K230" s="90"/>
      <c r="L230" s="90"/>
      <c r="M230" s="83"/>
      <c r="N230" s="83"/>
      <c r="O230" s="83"/>
      <c r="P230" s="83"/>
      <c r="Q230" s="120"/>
      <c r="R230" s="120"/>
      <c r="S230" s="83"/>
      <c r="T230" s="83"/>
      <c r="U230" s="83"/>
      <c r="V230" s="83"/>
      <c r="W230" s="83"/>
      <c r="X230" s="83"/>
      <c r="Y230" s="121"/>
    </row>
    <row r="231" spans="1:25" ht="21" x14ac:dyDescent="0.15">
      <c r="A231" s="130"/>
      <c r="B231" s="109"/>
      <c r="C231" s="131"/>
      <c r="D231" s="132"/>
      <c r="E231" s="122" t="s">
        <v>467</v>
      </c>
      <c r="F231" s="133"/>
      <c r="G231" s="86"/>
      <c r="H231" s="86"/>
      <c r="I231" s="86"/>
      <c r="J231" s="82"/>
      <c r="K231" s="86"/>
      <c r="L231" s="86"/>
      <c r="M231" s="83"/>
      <c r="N231" s="83"/>
      <c r="O231" s="83"/>
      <c r="P231" s="83"/>
      <c r="Q231" s="120"/>
      <c r="R231" s="120"/>
      <c r="S231" s="83"/>
      <c r="T231" s="83"/>
      <c r="U231" s="83"/>
      <c r="V231" s="83"/>
      <c r="W231" s="83"/>
      <c r="X231" s="83"/>
      <c r="Y231" s="112"/>
    </row>
    <row r="232" spans="1:25" x14ac:dyDescent="0.15">
      <c r="A232" s="115"/>
      <c r="B232" s="116"/>
      <c r="C232" s="117"/>
      <c r="D232" s="118"/>
      <c r="E232" s="119" t="s">
        <v>321</v>
      </c>
      <c r="F232" s="81" t="s">
        <v>322</v>
      </c>
      <c r="G232" s="90"/>
      <c r="H232" s="90"/>
      <c r="I232" s="90"/>
      <c r="J232" s="82"/>
      <c r="K232" s="90"/>
      <c r="L232" s="90"/>
      <c r="M232" s="83"/>
      <c r="N232" s="83"/>
      <c r="O232" s="83"/>
      <c r="P232" s="83"/>
      <c r="Q232" s="120"/>
      <c r="R232" s="120"/>
      <c r="S232" s="83"/>
      <c r="T232" s="83"/>
      <c r="U232" s="83"/>
      <c r="V232" s="83"/>
      <c r="W232" s="83"/>
      <c r="X232" s="83"/>
      <c r="Y232" s="121"/>
    </row>
    <row r="233" spans="1:25" x14ac:dyDescent="0.15">
      <c r="A233" s="115"/>
      <c r="B233" s="116"/>
      <c r="C233" s="117"/>
      <c r="D233" s="118"/>
      <c r="E233" s="119" t="s">
        <v>323</v>
      </c>
      <c r="F233" s="81" t="s">
        <v>324</v>
      </c>
      <c r="G233" s="90"/>
      <c r="H233" s="90"/>
      <c r="I233" s="90"/>
      <c r="J233" s="82"/>
      <c r="K233" s="90"/>
      <c r="L233" s="90"/>
      <c r="M233" s="83"/>
      <c r="N233" s="83"/>
      <c r="O233" s="83"/>
      <c r="P233" s="83"/>
      <c r="Q233" s="120"/>
      <c r="R233" s="120"/>
      <c r="S233" s="83"/>
      <c r="T233" s="83"/>
      <c r="U233" s="83"/>
      <c r="V233" s="83"/>
      <c r="W233" s="83"/>
      <c r="X233" s="83"/>
      <c r="Y233" s="121"/>
    </row>
    <row r="234" spans="1:25" ht="21" x14ac:dyDescent="0.15">
      <c r="A234" s="130" t="s">
        <v>468</v>
      </c>
      <c r="B234" s="109" t="s">
        <v>469</v>
      </c>
      <c r="C234" s="131" t="s">
        <v>189</v>
      </c>
      <c r="D234" s="132" t="s">
        <v>189</v>
      </c>
      <c r="E234" s="122" t="s">
        <v>470</v>
      </c>
      <c r="F234" s="133"/>
      <c r="G234" s="86">
        <f>G236+G245+G254+G278+G284</f>
        <v>103656.6</v>
      </c>
      <c r="H234" s="86">
        <f>H236+H245+H254+H278+H284</f>
        <v>16058.800000000001</v>
      </c>
      <c r="I234" s="86">
        <f>I236+I245+I254+I278+I284</f>
        <v>87602.8</v>
      </c>
      <c r="J234" s="82">
        <f>K234+L234</f>
        <v>37900</v>
      </c>
      <c r="K234" s="86">
        <f t="shared" ref="K234:P234" si="73">K236+K245+K254+K278+K284</f>
        <v>19900</v>
      </c>
      <c r="L234" s="86">
        <f t="shared" si="73"/>
        <v>18000</v>
      </c>
      <c r="M234" s="86">
        <f t="shared" si="73"/>
        <v>46850</v>
      </c>
      <c r="N234" s="86">
        <f t="shared" si="73"/>
        <v>21850</v>
      </c>
      <c r="O234" s="86">
        <f t="shared" si="73"/>
        <v>25000</v>
      </c>
      <c r="P234" s="86">
        <f t="shared" si="73"/>
        <v>8950</v>
      </c>
      <c r="Q234" s="120">
        <f>N234-K234</f>
        <v>1950</v>
      </c>
      <c r="R234" s="120">
        <f>O234-L234</f>
        <v>7000</v>
      </c>
      <c r="S234" s="86">
        <f t="shared" ref="S234:X234" si="74">S236+S245+S254+S278+S284</f>
        <v>52487.5</v>
      </c>
      <c r="T234" s="86">
        <f t="shared" si="74"/>
        <v>22987.5</v>
      </c>
      <c r="U234" s="86">
        <f t="shared" si="74"/>
        <v>29500</v>
      </c>
      <c r="V234" s="86">
        <f t="shared" si="74"/>
        <v>62750</v>
      </c>
      <c r="W234" s="86">
        <f t="shared" si="74"/>
        <v>23500</v>
      </c>
      <c r="X234" s="86">
        <f t="shared" si="74"/>
        <v>39250</v>
      </c>
      <c r="Y234" s="112"/>
    </row>
    <row r="235" spans="1:25" x14ac:dyDescent="0.15">
      <c r="A235" s="115"/>
      <c r="B235" s="116"/>
      <c r="C235" s="117"/>
      <c r="D235" s="118"/>
      <c r="E235" s="119" t="s">
        <v>5</v>
      </c>
      <c r="F235" s="118"/>
      <c r="G235" s="90"/>
      <c r="H235" s="90"/>
      <c r="I235" s="90"/>
      <c r="J235" s="82"/>
      <c r="K235" s="90"/>
      <c r="L235" s="90"/>
      <c r="M235" s="83"/>
      <c r="N235" s="83"/>
      <c r="O235" s="83"/>
      <c r="P235" s="83"/>
      <c r="Q235" s="120"/>
      <c r="R235" s="120"/>
      <c r="S235" s="83"/>
      <c r="T235" s="83"/>
      <c r="U235" s="83"/>
      <c r="V235" s="83"/>
      <c r="W235" s="83"/>
      <c r="X235" s="83"/>
      <c r="Y235" s="121"/>
    </row>
    <row r="236" spans="1:25" x14ac:dyDescent="0.15">
      <c r="A236" s="130" t="s">
        <v>471</v>
      </c>
      <c r="B236" s="109" t="s">
        <v>469</v>
      </c>
      <c r="C236" s="131" t="s">
        <v>247</v>
      </c>
      <c r="D236" s="132" t="s">
        <v>189</v>
      </c>
      <c r="E236" s="122" t="s">
        <v>472</v>
      </c>
      <c r="F236" s="133"/>
      <c r="G236" s="86"/>
      <c r="H236" s="86"/>
      <c r="I236" s="86"/>
      <c r="J236" s="82"/>
      <c r="K236" s="86"/>
      <c r="L236" s="86"/>
      <c r="M236" s="83"/>
      <c r="N236" s="83"/>
      <c r="O236" s="83"/>
      <c r="P236" s="83"/>
      <c r="Q236" s="120"/>
      <c r="R236" s="120"/>
      <c r="S236" s="83"/>
      <c r="T236" s="83"/>
      <c r="U236" s="83"/>
      <c r="V236" s="83"/>
      <c r="W236" s="83"/>
      <c r="X236" s="83"/>
      <c r="Y236" s="112"/>
    </row>
    <row r="237" spans="1:25" x14ac:dyDescent="0.15">
      <c r="A237" s="115"/>
      <c r="B237" s="116"/>
      <c r="C237" s="117"/>
      <c r="D237" s="118"/>
      <c r="E237" s="119" t="s">
        <v>190</v>
      </c>
      <c r="F237" s="118"/>
      <c r="G237" s="90"/>
      <c r="H237" s="90"/>
      <c r="I237" s="90"/>
      <c r="J237" s="82"/>
      <c r="K237" s="90"/>
      <c r="L237" s="90"/>
      <c r="M237" s="83"/>
      <c r="N237" s="83"/>
      <c r="O237" s="83"/>
      <c r="P237" s="83"/>
      <c r="Q237" s="120"/>
      <c r="R237" s="120"/>
      <c r="S237" s="83"/>
      <c r="T237" s="83"/>
      <c r="U237" s="83"/>
      <c r="V237" s="83"/>
      <c r="W237" s="83"/>
      <c r="X237" s="83"/>
      <c r="Y237" s="121"/>
    </row>
    <row r="238" spans="1:25" x14ac:dyDescent="0.15">
      <c r="A238" s="106" t="s">
        <v>473</v>
      </c>
      <c r="B238" s="116" t="s">
        <v>469</v>
      </c>
      <c r="C238" s="81" t="s">
        <v>247</v>
      </c>
      <c r="D238" s="81" t="s">
        <v>247</v>
      </c>
      <c r="E238" s="119" t="s">
        <v>472</v>
      </c>
      <c r="F238" s="118"/>
      <c r="G238" s="90"/>
      <c r="H238" s="90"/>
      <c r="I238" s="90"/>
      <c r="J238" s="82"/>
      <c r="K238" s="90"/>
      <c r="L238" s="90"/>
      <c r="M238" s="83"/>
      <c r="N238" s="83"/>
      <c r="O238" s="83"/>
      <c r="P238" s="83"/>
      <c r="Q238" s="120"/>
      <c r="R238" s="120"/>
      <c r="S238" s="83"/>
      <c r="T238" s="83"/>
      <c r="U238" s="83"/>
      <c r="V238" s="83"/>
      <c r="W238" s="83"/>
      <c r="X238" s="83"/>
      <c r="Y238" s="121"/>
    </row>
    <row r="239" spans="1:25" x14ac:dyDescent="0.15">
      <c r="A239" s="115"/>
      <c r="B239" s="116"/>
      <c r="C239" s="117"/>
      <c r="D239" s="118"/>
      <c r="E239" s="119" t="s">
        <v>5</v>
      </c>
      <c r="F239" s="118"/>
      <c r="G239" s="90"/>
      <c r="H239" s="90"/>
      <c r="I239" s="90"/>
      <c r="J239" s="82"/>
      <c r="K239" s="90"/>
      <c r="L239" s="90"/>
      <c r="M239" s="83"/>
      <c r="N239" s="83"/>
      <c r="O239" s="83"/>
      <c r="P239" s="83"/>
      <c r="Q239" s="120"/>
      <c r="R239" s="120"/>
      <c r="S239" s="83"/>
      <c r="T239" s="83"/>
      <c r="U239" s="83"/>
      <c r="V239" s="83"/>
      <c r="W239" s="83"/>
      <c r="X239" s="83"/>
      <c r="Y239" s="121"/>
    </row>
    <row r="240" spans="1:25" x14ac:dyDescent="0.15">
      <c r="A240" s="130"/>
      <c r="B240" s="109"/>
      <c r="C240" s="131"/>
      <c r="D240" s="132"/>
      <c r="E240" s="122" t="s">
        <v>474</v>
      </c>
      <c r="F240" s="133"/>
      <c r="G240" s="86"/>
      <c r="H240" s="86"/>
      <c r="I240" s="86"/>
      <c r="J240" s="82"/>
      <c r="K240" s="86"/>
      <c r="L240" s="86"/>
      <c r="M240" s="83"/>
      <c r="N240" s="83"/>
      <c r="O240" s="83"/>
      <c r="P240" s="83"/>
      <c r="Q240" s="120"/>
      <c r="R240" s="120"/>
      <c r="S240" s="83"/>
      <c r="T240" s="83"/>
      <c r="U240" s="83"/>
      <c r="V240" s="83"/>
      <c r="W240" s="83"/>
      <c r="X240" s="83"/>
      <c r="Y240" s="112"/>
    </row>
    <row r="241" spans="1:25" x14ac:dyDescent="0.15">
      <c r="A241" s="115"/>
      <c r="B241" s="116"/>
      <c r="C241" s="117"/>
      <c r="D241" s="118"/>
      <c r="E241" s="119" t="s">
        <v>283</v>
      </c>
      <c r="F241" s="81" t="s">
        <v>284</v>
      </c>
      <c r="G241" s="90"/>
      <c r="H241" s="90"/>
      <c r="I241" s="90"/>
      <c r="J241" s="82"/>
      <c r="K241" s="90"/>
      <c r="L241" s="90"/>
      <c r="M241" s="83"/>
      <c r="N241" s="83"/>
      <c r="O241" s="83"/>
      <c r="P241" s="83"/>
      <c r="Q241" s="120"/>
      <c r="R241" s="120"/>
      <c r="S241" s="83"/>
      <c r="T241" s="83"/>
      <c r="U241" s="83"/>
      <c r="V241" s="83"/>
      <c r="W241" s="83"/>
      <c r="X241" s="83"/>
      <c r="Y241" s="121"/>
    </row>
    <row r="242" spans="1:25" x14ac:dyDescent="0.15">
      <c r="A242" s="115"/>
      <c r="B242" s="116"/>
      <c r="C242" s="117"/>
      <c r="D242" s="118"/>
      <c r="E242" s="119" t="s">
        <v>309</v>
      </c>
      <c r="F242" s="81" t="s">
        <v>310</v>
      </c>
      <c r="G242" s="90"/>
      <c r="H242" s="90"/>
      <c r="I242" s="90"/>
      <c r="J242" s="82"/>
      <c r="K242" s="90"/>
      <c r="L242" s="90"/>
      <c r="M242" s="83"/>
      <c r="N242" s="83"/>
      <c r="O242" s="83"/>
      <c r="P242" s="83"/>
      <c r="Q242" s="120"/>
      <c r="R242" s="120"/>
      <c r="S242" s="83"/>
      <c r="T242" s="83"/>
      <c r="U242" s="83"/>
      <c r="V242" s="83"/>
      <c r="W242" s="83"/>
      <c r="X242" s="83"/>
      <c r="Y242" s="121"/>
    </row>
    <row r="243" spans="1:25" ht="52.5" x14ac:dyDescent="0.15">
      <c r="A243" s="130"/>
      <c r="B243" s="109"/>
      <c r="C243" s="131"/>
      <c r="D243" s="132"/>
      <c r="E243" s="122" t="s">
        <v>475</v>
      </c>
      <c r="F243" s="133"/>
      <c r="G243" s="86"/>
      <c r="H243" s="86"/>
      <c r="I243" s="86"/>
      <c r="J243" s="82"/>
      <c r="K243" s="86"/>
      <c r="L243" s="86"/>
      <c r="M243" s="83"/>
      <c r="N243" s="83"/>
      <c r="O243" s="83"/>
      <c r="P243" s="83"/>
      <c r="Q243" s="120"/>
      <c r="R243" s="120"/>
      <c r="S243" s="83"/>
      <c r="T243" s="83"/>
      <c r="U243" s="83"/>
      <c r="V243" s="83"/>
      <c r="W243" s="83"/>
      <c r="X243" s="83"/>
      <c r="Y243" s="112"/>
    </row>
    <row r="244" spans="1:25" x14ac:dyDescent="0.15">
      <c r="A244" s="115"/>
      <c r="B244" s="116"/>
      <c r="C244" s="117"/>
      <c r="D244" s="118"/>
      <c r="E244" s="119" t="s">
        <v>265</v>
      </c>
      <c r="F244" s="81" t="s">
        <v>266</v>
      </c>
      <c r="G244" s="90"/>
      <c r="H244" s="90"/>
      <c r="I244" s="90"/>
      <c r="J244" s="82"/>
      <c r="K244" s="90"/>
      <c r="L244" s="90"/>
      <c r="M244" s="83"/>
      <c r="N244" s="83"/>
      <c r="O244" s="83"/>
      <c r="P244" s="83"/>
      <c r="Q244" s="120"/>
      <c r="R244" s="120"/>
      <c r="S244" s="83"/>
      <c r="T244" s="83"/>
      <c r="U244" s="83"/>
      <c r="V244" s="83"/>
      <c r="W244" s="83"/>
      <c r="X244" s="83"/>
      <c r="Y244" s="121"/>
    </row>
    <row r="245" spans="1:25" s="138" customFormat="1" ht="11.25" x14ac:dyDescent="0.15">
      <c r="A245" s="144" t="s">
        <v>476</v>
      </c>
      <c r="B245" s="144" t="s">
        <v>358</v>
      </c>
      <c r="C245" s="144" t="s">
        <v>325</v>
      </c>
      <c r="D245" s="144" t="s">
        <v>189</v>
      </c>
      <c r="E245" s="146" t="s">
        <v>477</v>
      </c>
      <c r="F245" s="144"/>
      <c r="G245" s="147">
        <f>G246</f>
        <v>0</v>
      </c>
      <c r="H245" s="147">
        <f>H246</f>
        <v>0</v>
      </c>
      <c r="I245" s="147">
        <f>I246</f>
        <v>0</v>
      </c>
      <c r="J245" s="82">
        <f>K245+L245</f>
        <v>600</v>
      </c>
      <c r="K245" s="87">
        <f>+K246</f>
        <v>600</v>
      </c>
      <c r="L245" s="201">
        <f>L251+L252+L253</f>
        <v>0</v>
      </c>
      <c r="M245" s="85">
        <f t="shared" ref="M245:M253" si="75">N245+O245</f>
        <v>450</v>
      </c>
      <c r="N245" s="85">
        <f>N246</f>
        <v>450</v>
      </c>
      <c r="O245" s="85"/>
      <c r="P245" s="202">
        <f t="shared" ref="P245:R257" si="76">M245-J245</f>
        <v>-150</v>
      </c>
      <c r="Q245" s="82">
        <f t="shared" si="76"/>
        <v>-150</v>
      </c>
      <c r="R245" s="82">
        <f t="shared" si="76"/>
        <v>0</v>
      </c>
      <c r="S245" s="85">
        <f t="shared" ref="S245:S253" si="77">T245+U245</f>
        <v>472.5</v>
      </c>
      <c r="T245" s="85">
        <f>N245*5%+N245</f>
        <v>472.5</v>
      </c>
      <c r="U245" s="85"/>
      <c r="V245" s="85">
        <f>W245+X245</f>
        <v>450</v>
      </c>
      <c r="W245" s="85">
        <f>W246</f>
        <v>450</v>
      </c>
      <c r="X245" s="85"/>
      <c r="Y245" s="129"/>
    </row>
    <row r="246" spans="1:25" ht="11.25" x14ac:dyDescent="0.15">
      <c r="A246" s="134" t="s">
        <v>478</v>
      </c>
      <c r="B246" s="134" t="s">
        <v>358</v>
      </c>
      <c r="C246" s="134" t="s">
        <v>325</v>
      </c>
      <c r="D246" s="134" t="s">
        <v>247</v>
      </c>
      <c r="E246" s="141" t="s">
        <v>479</v>
      </c>
      <c r="F246" s="134"/>
      <c r="G246" s="135">
        <f>G247+G249+G250+G251+G252+G253</f>
        <v>0</v>
      </c>
      <c r="H246" s="135">
        <f>H247+H249+H250+H251+H252+H253</f>
        <v>0</v>
      </c>
      <c r="I246" s="135">
        <f>I247+I249+I250+I251+I252+I253</f>
        <v>0</v>
      </c>
      <c r="J246" s="82">
        <f>K246+L246</f>
        <v>600</v>
      </c>
      <c r="K246" s="89">
        <f>+K247+K248+K249+K250</f>
        <v>600</v>
      </c>
      <c r="L246" s="136">
        <f>L251+L252+L253</f>
        <v>0</v>
      </c>
      <c r="M246" s="83">
        <f t="shared" si="75"/>
        <v>450</v>
      </c>
      <c r="N246" s="83">
        <f>N247+N249</f>
        <v>450</v>
      </c>
      <c r="O246" s="83"/>
      <c r="P246" s="137">
        <f t="shared" si="76"/>
        <v>-150</v>
      </c>
      <c r="Q246" s="120">
        <f t="shared" si="76"/>
        <v>-150</v>
      </c>
      <c r="R246" s="120">
        <f t="shared" si="76"/>
        <v>0</v>
      </c>
      <c r="S246" s="83">
        <f t="shared" si="77"/>
        <v>472.5</v>
      </c>
      <c r="T246" s="83">
        <f>N246*5%+N246</f>
        <v>472.5</v>
      </c>
      <c r="U246" s="83"/>
      <c r="V246" s="83">
        <f>W246+X246</f>
        <v>450</v>
      </c>
      <c r="W246" s="83">
        <f>W247+W249</f>
        <v>450</v>
      </c>
      <c r="X246" s="83"/>
      <c r="Y246" s="121"/>
    </row>
    <row r="247" spans="1:25" ht="11.25" x14ac:dyDescent="0.15">
      <c r="A247" s="134"/>
      <c r="B247" s="134"/>
      <c r="C247" s="134"/>
      <c r="D247" s="134"/>
      <c r="E247" s="141" t="s">
        <v>334</v>
      </c>
      <c r="F247" s="134" t="s">
        <v>260</v>
      </c>
      <c r="G247" s="135">
        <f t="shared" ref="G247:G253" si="78">H247+I247</f>
        <v>0</v>
      </c>
      <c r="H247" s="135"/>
      <c r="I247" s="135">
        <v>0</v>
      </c>
      <c r="J247" s="120">
        <f>K247+L247</f>
        <v>150</v>
      </c>
      <c r="K247" s="89">
        <v>150</v>
      </c>
      <c r="L247" s="136">
        <v>0</v>
      </c>
      <c r="M247" s="83">
        <f t="shared" si="75"/>
        <v>150</v>
      </c>
      <c r="N247" s="83">
        <v>150</v>
      </c>
      <c r="O247" s="83"/>
      <c r="P247" s="137">
        <f t="shared" si="76"/>
        <v>0</v>
      </c>
      <c r="Q247" s="120">
        <f t="shared" si="76"/>
        <v>0</v>
      </c>
      <c r="R247" s="120">
        <f t="shared" si="76"/>
        <v>0</v>
      </c>
      <c r="S247" s="83">
        <f t="shared" si="77"/>
        <v>150</v>
      </c>
      <c r="T247" s="83">
        <v>150</v>
      </c>
      <c r="U247" s="83"/>
      <c r="V247" s="83">
        <f>W247+X247</f>
        <v>150</v>
      </c>
      <c r="W247" s="83">
        <v>150</v>
      </c>
      <c r="X247" s="83"/>
      <c r="Y247" s="121"/>
    </row>
    <row r="248" spans="1:25" ht="11.25" x14ac:dyDescent="0.15">
      <c r="A248" s="134"/>
      <c r="B248" s="134"/>
      <c r="C248" s="134"/>
      <c r="D248" s="134"/>
      <c r="E248" s="119" t="s">
        <v>283</v>
      </c>
      <c r="F248" s="81" t="s">
        <v>284</v>
      </c>
      <c r="G248" s="135"/>
      <c r="H248" s="135"/>
      <c r="I248" s="135"/>
      <c r="J248" s="120"/>
      <c r="K248" s="89">
        <v>200</v>
      </c>
      <c r="L248" s="136"/>
      <c r="M248" s="83"/>
      <c r="N248" s="83"/>
      <c r="O248" s="83"/>
      <c r="P248" s="137"/>
      <c r="Q248" s="120"/>
      <c r="R248" s="120"/>
      <c r="S248" s="83"/>
      <c r="T248" s="83"/>
      <c r="U248" s="83"/>
      <c r="V248" s="83"/>
      <c r="W248" s="83"/>
      <c r="X248" s="83"/>
      <c r="Y248" s="121"/>
    </row>
    <row r="249" spans="1:25" ht="11.25" x14ac:dyDescent="0.15">
      <c r="A249" s="134"/>
      <c r="B249" s="134"/>
      <c r="C249" s="134"/>
      <c r="D249" s="134"/>
      <c r="E249" s="141" t="s">
        <v>414</v>
      </c>
      <c r="F249" s="134" t="s">
        <v>286</v>
      </c>
      <c r="G249" s="135">
        <f t="shared" si="78"/>
        <v>0</v>
      </c>
      <c r="H249" s="135"/>
      <c r="I249" s="135">
        <v>0</v>
      </c>
      <c r="J249" s="120">
        <f>K249+L249</f>
        <v>0</v>
      </c>
      <c r="K249" s="89">
        <v>0</v>
      </c>
      <c r="L249" s="136">
        <v>0</v>
      </c>
      <c r="M249" s="83">
        <f t="shared" si="75"/>
        <v>300</v>
      </c>
      <c r="N249" s="83">
        <v>300</v>
      </c>
      <c r="O249" s="83"/>
      <c r="P249" s="137">
        <f t="shared" si="76"/>
        <v>300</v>
      </c>
      <c r="Q249" s="120">
        <f t="shared" si="76"/>
        <v>300</v>
      </c>
      <c r="R249" s="120">
        <f t="shared" si="76"/>
        <v>0</v>
      </c>
      <c r="S249" s="83">
        <f t="shared" si="77"/>
        <v>300</v>
      </c>
      <c r="T249" s="83">
        <v>300</v>
      </c>
      <c r="U249" s="83"/>
      <c r="V249" s="83">
        <f>W249+X249</f>
        <v>300</v>
      </c>
      <c r="W249" s="83">
        <v>300</v>
      </c>
      <c r="X249" s="83"/>
      <c r="Y249" s="112"/>
    </row>
    <row r="250" spans="1:25" ht="11.25" x14ac:dyDescent="0.15">
      <c r="A250" s="134"/>
      <c r="B250" s="134"/>
      <c r="C250" s="134"/>
      <c r="D250" s="134"/>
      <c r="E250" s="141" t="s">
        <v>343</v>
      </c>
      <c r="F250" s="170">
        <v>4269</v>
      </c>
      <c r="G250" s="135"/>
      <c r="H250" s="135"/>
      <c r="I250" s="135">
        <v>0</v>
      </c>
      <c r="J250" s="82"/>
      <c r="K250" s="89">
        <v>250</v>
      </c>
      <c r="L250" s="136"/>
      <c r="M250" s="83"/>
      <c r="N250" s="83"/>
      <c r="O250" s="83"/>
      <c r="P250" s="137">
        <f t="shared" si="76"/>
        <v>0</v>
      </c>
      <c r="Q250" s="120">
        <f t="shared" si="76"/>
        <v>-250</v>
      </c>
      <c r="R250" s="120">
        <f t="shared" si="76"/>
        <v>0</v>
      </c>
      <c r="S250" s="83"/>
      <c r="T250" s="83"/>
      <c r="U250" s="83"/>
      <c r="V250" s="83"/>
      <c r="W250" s="83">
        <f>T250*4%+T250</f>
        <v>0</v>
      </c>
      <c r="X250" s="83"/>
      <c r="Y250" s="112"/>
    </row>
    <row r="251" spans="1:25" ht="11.25" x14ac:dyDescent="0.15">
      <c r="A251" s="134"/>
      <c r="B251" s="134"/>
      <c r="C251" s="134"/>
      <c r="D251" s="134"/>
      <c r="E251" s="141" t="s">
        <v>373</v>
      </c>
      <c r="F251" s="134" t="s">
        <v>322</v>
      </c>
      <c r="G251" s="135">
        <f t="shared" si="78"/>
        <v>0</v>
      </c>
      <c r="H251" s="135">
        <v>0</v>
      </c>
      <c r="I251" s="135">
        <v>0</v>
      </c>
      <c r="J251" s="120">
        <f>K251+L251</f>
        <v>0</v>
      </c>
      <c r="K251" s="89">
        <v>0</v>
      </c>
      <c r="L251" s="136">
        <v>0</v>
      </c>
      <c r="M251" s="83">
        <f t="shared" si="75"/>
        <v>0</v>
      </c>
      <c r="N251" s="83">
        <f>K251*4%+K251</f>
        <v>0</v>
      </c>
      <c r="O251" s="83"/>
      <c r="P251" s="137">
        <f t="shared" si="76"/>
        <v>0</v>
      </c>
      <c r="Q251" s="120">
        <f t="shared" si="76"/>
        <v>0</v>
      </c>
      <c r="R251" s="120">
        <f t="shared" si="76"/>
        <v>0</v>
      </c>
      <c r="S251" s="83">
        <f t="shared" si="77"/>
        <v>0</v>
      </c>
      <c r="T251" s="83">
        <f>N251*5%+N251</f>
        <v>0</v>
      </c>
      <c r="U251" s="83"/>
      <c r="V251" s="83">
        <f>W251+X251</f>
        <v>0</v>
      </c>
      <c r="W251" s="83">
        <f>T251*4%+T251</f>
        <v>0</v>
      </c>
      <c r="X251" s="83"/>
      <c r="Y251" s="121"/>
    </row>
    <row r="252" spans="1:25" ht="11.25" x14ac:dyDescent="0.15">
      <c r="A252" s="134"/>
      <c r="B252" s="134"/>
      <c r="C252" s="134"/>
      <c r="D252" s="134"/>
      <c r="E252" s="141" t="s">
        <v>374</v>
      </c>
      <c r="F252" s="134" t="s">
        <v>324</v>
      </c>
      <c r="G252" s="135">
        <f t="shared" si="78"/>
        <v>0</v>
      </c>
      <c r="H252" s="135">
        <v>0</v>
      </c>
      <c r="I252" s="135"/>
      <c r="J252" s="120"/>
      <c r="K252" s="89">
        <v>0</v>
      </c>
      <c r="L252" s="136">
        <v>0</v>
      </c>
      <c r="M252" s="83">
        <f t="shared" si="75"/>
        <v>0</v>
      </c>
      <c r="N252" s="83">
        <f>K252*4%+K252</f>
        <v>0</v>
      </c>
      <c r="O252" s="83"/>
      <c r="P252" s="137">
        <f t="shared" si="76"/>
        <v>0</v>
      </c>
      <c r="Q252" s="120">
        <f t="shared" si="76"/>
        <v>0</v>
      </c>
      <c r="R252" s="120">
        <f t="shared" si="76"/>
        <v>0</v>
      </c>
      <c r="S252" s="83">
        <f t="shared" si="77"/>
        <v>0</v>
      </c>
      <c r="T252" s="83">
        <f>N252*5%+N252</f>
        <v>0</v>
      </c>
      <c r="U252" s="83"/>
      <c r="V252" s="83">
        <f>W252+X252</f>
        <v>0</v>
      </c>
      <c r="W252" s="83">
        <f>T252*4%+T252</f>
        <v>0</v>
      </c>
      <c r="X252" s="83"/>
      <c r="Y252" s="112"/>
    </row>
    <row r="253" spans="1:25" ht="11.25" x14ac:dyDescent="0.15">
      <c r="A253" s="134"/>
      <c r="B253" s="134"/>
      <c r="C253" s="134"/>
      <c r="D253" s="134"/>
      <c r="E253" s="141" t="s">
        <v>376</v>
      </c>
      <c r="F253" s="134" t="s">
        <v>354</v>
      </c>
      <c r="G253" s="135">
        <f t="shared" si="78"/>
        <v>0</v>
      </c>
      <c r="H253" s="135">
        <v>0</v>
      </c>
      <c r="I253" s="135">
        <v>0</v>
      </c>
      <c r="J253" s="120">
        <f>K253+L253</f>
        <v>0</v>
      </c>
      <c r="K253" s="89">
        <v>0</v>
      </c>
      <c r="L253" s="136">
        <v>0</v>
      </c>
      <c r="M253" s="83">
        <f t="shared" si="75"/>
        <v>0</v>
      </c>
      <c r="N253" s="83">
        <f>K253*4%+K253</f>
        <v>0</v>
      </c>
      <c r="O253" s="83"/>
      <c r="P253" s="137">
        <f t="shared" si="76"/>
        <v>0</v>
      </c>
      <c r="Q253" s="120">
        <f t="shared" si="76"/>
        <v>0</v>
      </c>
      <c r="R253" s="120">
        <f t="shared" si="76"/>
        <v>0</v>
      </c>
      <c r="S253" s="83">
        <f t="shared" si="77"/>
        <v>0</v>
      </c>
      <c r="T253" s="83">
        <f>N253*5%+N253</f>
        <v>0</v>
      </c>
      <c r="U253" s="83"/>
      <c r="V253" s="83">
        <f>W253+X253</f>
        <v>0</v>
      </c>
      <c r="W253" s="83">
        <f>T253*4%+T253</f>
        <v>0</v>
      </c>
      <c r="X253" s="83"/>
      <c r="Y253" s="121"/>
    </row>
    <row r="254" spans="1:25" x14ac:dyDescent="0.15">
      <c r="A254" s="130" t="s">
        <v>480</v>
      </c>
      <c r="B254" s="109" t="s">
        <v>469</v>
      </c>
      <c r="C254" s="131" t="s">
        <v>412</v>
      </c>
      <c r="D254" s="132" t="s">
        <v>189</v>
      </c>
      <c r="E254" s="122" t="s">
        <v>481</v>
      </c>
      <c r="F254" s="133"/>
      <c r="G254" s="86">
        <f>G256</f>
        <v>103656.6</v>
      </c>
      <c r="H254" s="86">
        <f t="shared" ref="H254:W254" si="79">H256</f>
        <v>16058.800000000001</v>
      </c>
      <c r="I254" s="86">
        <f t="shared" si="79"/>
        <v>87602.8</v>
      </c>
      <c r="J254" s="82">
        <f>K254+L254</f>
        <v>37300</v>
      </c>
      <c r="K254" s="86">
        <f t="shared" si="79"/>
        <v>19300</v>
      </c>
      <c r="L254" s="86">
        <f t="shared" si="79"/>
        <v>18000</v>
      </c>
      <c r="M254" s="86">
        <f t="shared" si="79"/>
        <v>46400</v>
      </c>
      <c r="N254" s="86">
        <f t="shared" si="79"/>
        <v>21400</v>
      </c>
      <c r="O254" s="86">
        <f t="shared" si="79"/>
        <v>25000</v>
      </c>
      <c r="P254" s="86">
        <f t="shared" si="79"/>
        <v>9100</v>
      </c>
      <c r="Q254" s="120">
        <f t="shared" si="76"/>
        <v>2100</v>
      </c>
      <c r="R254" s="120">
        <f t="shared" si="76"/>
        <v>7000</v>
      </c>
      <c r="S254" s="86">
        <f t="shared" si="79"/>
        <v>52015</v>
      </c>
      <c r="T254" s="86">
        <f t="shared" si="79"/>
        <v>22515</v>
      </c>
      <c r="U254" s="86">
        <f t="shared" si="79"/>
        <v>29500</v>
      </c>
      <c r="V254" s="86">
        <f t="shared" si="79"/>
        <v>62300</v>
      </c>
      <c r="W254" s="86">
        <f t="shared" si="79"/>
        <v>23050</v>
      </c>
      <c r="X254" s="83">
        <v>39250</v>
      </c>
      <c r="Y254" s="112"/>
    </row>
    <row r="255" spans="1:25" x14ac:dyDescent="0.15">
      <c r="A255" s="115"/>
      <c r="B255" s="116"/>
      <c r="C255" s="117"/>
      <c r="D255" s="118"/>
      <c r="E255" s="119" t="s">
        <v>190</v>
      </c>
      <c r="F255" s="118"/>
      <c r="G255" s="90"/>
      <c r="H255" s="90"/>
      <c r="I255" s="90"/>
      <c r="J255" s="82"/>
      <c r="K255" s="90"/>
      <c r="L255" s="90"/>
      <c r="M255" s="83"/>
      <c r="N255" s="83"/>
      <c r="O255" s="83"/>
      <c r="P255" s="83"/>
      <c r="Q255" s="120">
        <f t="shared" si="76"/>
        <v>0</v>
      </c>
      <c r="R255" s="120">
        <f t="shared" si="76"/>
        <v>0</v>
      </c>
      <c r="S255" s="83"/>
      <c r="T255" s="83"/>
      <c r="U255" s="83"/>
      <c r="V255" s="83"/>
      <c r="W255" s="83"/>
      <c r="X255" s="83"/>
      <c r="Y255" s="121"/>
    </row>
    <row r="256" spans="1:25" x14ac:dyDescent="0.15">
      <c r="A256" s="106" t="s">
        <v>482</v>
      </c>
      <c r="B256" s="116" t="s">
        <v>469</v>
      </c>
      <c r="C256" s="81" t="s">
        <v>412</v>
      </c>
      <c r="D256" s="81" t="s">
        <v>247</v>
      </c>
      <c r="E256" s="119" t="s">
        <v>481</v>
      </c>
      <c r="F256" s="118"/>
      <c r="G256" s="90">
        <f>G261</f>
        <v>103656.6</v>
      </c>
      <c r="H256" s="90">
        <f t="shared" ref="H256:W256" si="80">H261</f>
        <v>16058.800000000001</v>
      </c>
      <c r="I256" s="90">
        <f t="shared" si="80"/>
        <v>87602.8</v>
      </c>
      <c r="J256" s="82">
        <f>K256+L256</f>
        <v>37300</v>
      </c>
      <c r="K256" s="90">
        <f t="shared" si="80"/>
        <v>19300</v>
      </c>
      <c r="L256" s="90">
        <f t="shared" si="80"/>
        <v>18000</v>
      </c>
      <c r="M256" s="90">
        <f t="shared" si="80"/>
        <v>46400</v>
      </c>
      <c r="N256" s="90">
        <f t="shared" si="80"/>
        <v>21400</v>
      </c>
      <c r="O256" s="90">
        <f t="shared" si="80"/>
        <v>25000</v>
      </c>
      <c r="P256" s="90">
        <f t="shared" si="80"/>
        <v>9100</v>
      </c>
      <c r="Q256" s="120">
        <f t="shared" si="76"/>
        <v>2100</v>
      </c>
      <c r="R256" s="120">
        <f t="shared" si="76"/>
        <v>7000</v>
      </c>
      <c r="S256" s="90">
        <f t="shared" si="80"/>
        <v>52015</v>
      </c>
      <c r="T256" s="90">
        <f t="shared" si="80"/>
        <v>22515</v>
      </c>
      <c r="U256" s="90">
        <f t="shared" si="80"/>
        <v>29500</v>
      </c>
      <c r="V256" s="90">
        <f t="shared" si="80"/>
        <v>62300</v>
      </c>
      <c r="W256" s="90">
        <f t="shared" si="80"/>
        <v>23050</v>
      </c>
      <c r="X256" s="83"/>
      <c r="Y256" s="121"/>
    </row>
    <row r="257" spans="1:25" x14ac:dyDescent="0.15">
      <c r="A257" s="115"/>
      <c r="B257" s="116"/>
      <c r="C257" s="117"/>
      <c r="D257" s="118"/>
      <c r="E257" s="119" t="s">
        <v>5</v>
      </c>
      <c r="F257" s="118"/>
      <c r="G257" s="90"/>
      <c r="H257" s="90"/>
      <c r="I257" s="90"/>
      <c r="J257" s="82"/>
      <c r="K257" s="90"/>
      <c r="L257" s="90"/>
      <c r="M257" s="83"/>
      <c r="N257" s="83"/>
      <c r="O257" s="83"/>
      <c r="P257" s="83"/>
      <c r="Q257" s="120">
        <f t="shared" si="76"/>
        <v>0</v>
      </c>
      <c r="R257" s="120">
        <f t="shared" si="76"/>
        <v>0</v>
      </c>
      <c r="S257" s="83"/>
      <c r="T257" s="83"/>
      <c r="U257" s="83"/>
      <c r="V257" s="83"/>
      <c r="W257" s="83"/>
      <c r="X257" s="83"/>
      <c r="Y257" s="121"/>
    </row>
    <row r="258" spans="1:25" x14ac:dyDescent="0.15">
      <c r="A258" s="130"/>
      <c r="B258" s="109"/>
      <c r="C258" s="131"/>
      <c r="D258" s="132"/>
      <c r="E258" s="122" t="s">
        <v>483</v>
      </c>
      <c r="F258" s="133"/>
      <c r="G258" s="86"/>
      <c r="H258" s="86"/>
      <c r="I258" s="86"/>
      <c r="J258" s="82"/>
      <c r="K258" s="86"/>
      <c r="L258" s="86"/>
      <c r="M258" s="83"/>
      <c r="N258" s="83"/>
      <c r="O258" s="83"/>
      <c r="P258" s="83"/>
      <c r="Q258" s="120"/>
      <c r="R258" s="120"/>
      <c r="S258" s="83"/>
      <c r="T258" s="83"/>
      <c r="U258" s="83"/>
      <c r="V258" s="83"/>
      <c r="W258" s="83"/>
      <c r="X258" s="83"/>
      <c r="Y258" s="112"/>
    </row>
    <row r="259" spans="1:25" ht="21" x14ac:dyDescent="0.15">
      <c r="A259" s="115"/>
      <c r="B259" s="116"/>
      <c r="C259" s="117"/>
      <c r="D259" s="118"/>
      <c r="E259" s="119" t="s">
        <v>320</v>
      </c>
      <c r="F259" s="81" t="s">
        <v>288</v>
      </c>
      <c r="G259" s="90"/>
      <c r="H259" s="90"/>
      <c r="I259" s="90"/>
      <c r="J259" s="82"/>
      <c r="K259" s="90"/>
      <c r="L259" s="90"/>
      <c r="M259" s="83"/>
      <c r="N259" s="83"/>
      <c r="O259" s="83"/>
      <c r="P259" s="83"/>
      <c r="Q259" s="120"/>
      <c r="R259" s="120"/>
      <c r="S259" s="83"/>
      <c r="T259" s="83"/>
      <c r="U259" s="83"/>
      <c r="V259" s="83"/>
      <c r="W259" s="83"/>
      <c r="X259" s="83"/>
      <c r="Y259" s="121"/>
    </row>
    <row r="260" spans="1:25" x14ac:dyDescent="0.15">
      <c r="A260" s="115"/>
      <c r="B260" s="116"/>
      <c r="C260" s="117"/>
      <c r="D260" s="118"/>
      <c r="E260" s="119" t="s">
        <v>321</v>
      </c>
      <c r="F260" s="81" t="s">
        <v>322</v>
      </c>
      <c r="G260" s="90"/>
      <c r="H260" s="90"/>
      <c r="I260" s="90"/>
      <c r="J260" s="82"/>
      <c r="K260" s="90"/>
      <c r="L260" s="90"/>
      <c r="M260" s="83"/>
      <c r="N260" s="83"/>
      <c r="O260" s="83"/>
      <c r="P260" s="83"/>
      <c r="Q260" s="120"/>
      <c r="R260" s="120"/>
      <c r="S260" s="83"/>
      <c r="T260" s="83"/>
      <c r="U260" s="83"/>
      <c r="V260" s="83"/>
      <c r="W260" s="83"/>
      <c r="X260" s="83"/>
      <c r="Y260" s="121"/>
    </row>
    <row r="261" spans="1:25" ht="21" x14ac:dyDescent="0.15">
      <c r="A261" s="130"/>
      <c r="B261" s="109"/>
      <c r="C261" s="131"/>
      <c r="D261" s="132"/>
      <c r="E261" s="122" t="s">
        <v>484</v>
      </c>
      <c r="F261" s="133"/>
      <c r="G261" s="86">
        <f>G262+G263+G264+G265+G267+G268+G269</f>
        <v>103656.6</v>
      </c>
      <c r="H261" s="86">
        <f>H262+H263+H264+H265+H267+H268+H269+H266</f>
        <v>16058.800000000001</v>
      </c>
      <c r="I261" s="86">
        <f>I262+I263+I264+I265+I267+I268+I269</f>
        <v>87602.8</v>
      </c>
      <c r="J261" s="82">
        <f>K261+L261</f>
        <v>37300</v>
      </c>
      <c r="K261" s="86">
        <f t="shared" ref="K261:P261" si="81">K262+K263+K264+K265+K267+K268+K269</f>
        <v>19300</v>
      </c>
      <c r="L261" s="86">
        <f t="shared" si="81"/>
        <v>18000</v>
      </c>
      <c r="M261" s="86">
        <f t="shared" si="81"/>
        <v>46400</v>
      </c>
      <c r="N261" s="86">
        <f t="shared" si="81"/>
        <v>21400</v>
      </c>
      <c r="O261" s="86">
        <f t="shared" si="81"/>
        <v>25000</v>
      </c>
      <c r="P261" s="86">
        <f t="shared" si="81"/>
        <v>9100</v>
      </c>
      <c r="Q261" s="120">
        <f>N261-K261</f>
        <v>2100</v>
      </c>
      <c r="R261" s="120">
        <f>O261-L261</f>
        <v>7000</v>
      </c>
      <c r="S261" s="86">
        <f>S262+S263+S264+S265+S267+S268+S269</f>
        <v>52015</v>
      </c>
      <c r="T261" s="86">
        <f>T262+T263+T264+T265+T267+T268+T269</f>
        <v>22515</v>
      </c>
      <c r="U261" s="86">
        <f>U262+U263+U264+U265+U267+U268+U269</f>
        <v>29500</v>
      </c>
      <c r="V261" s="86">
        <f>V262+V263+V264+V265+V267+V268+V269</f>
        <v>62300</v>
      </c>
      <c r="W261" s="86">
        <f>W262+W263+W264+W265+W267+W268+W269</f>
        <v>23050</v>
      </c>
      <c r="X261" s="83"/>
      <c r="Y261" s="112"/>
    </row>
    <row r="262" spans="1:25" ht="11.25" x14ac:dyDescent="0.15">
      <c r="A262" s="134"/>
      <c r="B262" s="134"/>
      <c r="C262" s="134"/>
      <c r="D262" s="134"/>
      <c r="E262" s="141" t="s">
        <v>333</v>
      </c>
      <c r="F262" s="134" t="s">
        <v>258</v>
      </c>
      <c r="G262" s="135">
        <f t="shared" ref="G262:G269" si="82">H262+I262</f>
        <v>14609.7</v>
      </c>
      <c r="H262" s="135">
        <v>14609.7</v>
      </c>
      <c r="I262" s="135">
        <v>0</v>
      </c>
      <c r="J262" s="120">
        <f>K262+L262</f>
        <v>18000</v>
      </c>
      <c r="K262" s="89">
        <v>18000</v>
      </c>
      <c r="L262" s="136">
        <v>0</v>
      </c>
      <c r="M262" s="83">
        <f t="shared" ref="M262:M269" si="83">N262+O262</f>
        <v>20100</v>
      </c>
      <c r="N262" s="83">
        <v>20100</v>
      </c>
      <c r="O262" s="83"/>
      <c r="P262" s="137">
        <f t="shared" ref="P262:R269" si="84">M262-J262</f>
        <v>2100</v>
      </c>
      <c r="Q262" s="120">
        <f t="shared" si="84"/>
        <v>2100</v>
      </c>
      <c r="R262" s="120">
        <f t="shared" si="84"/>
        <v>0</v>
      </c>
      <c r="S262" s="83">
        <f t="shared" ref="S262:S269" si="85">T262+U262</f>
        <v>21150</v>
      </c>
      <c r="T262" s="83">
        <v>21150</v>
      </c>
      <c r="U262" s="83"/>
      <c r="V262" s="83">
        <f t="shared" ref="V262:V269" si="86">W262+X262</f>
        <v>22050</v>
      </c>
      <c r="W262" s="83">
        <v>22050</v>
      </c>
      <c r="X262" s="83"/>
      <c r="Y262" s="112"/>
    </row>
    <row r="263" spans="1:25" ht="11.25" x14ac:dyDescent="0.15">
      <c r="A263" s="134"/>
      <c r="B263" s="134"/>
      <c r="C263" s="134"/>
      <c r="D263" s="134"/>
      <c r="E263" s="141" t="s">
        <v>414</v>
      </c>
      <c r="F263" s="134" t="s">
        <v>286</v>
      </c>
      <c r="G263" s="135">
        <f t="shared" si="82"/>
        <v>1444.1</v>
      </c>
      <c r="H263" s="135">
        <v>1444.1</v>
      </c>
      <c r="I263" s="135">
        <v>0</v>
      </c>
      <c r="J263" s="120">
        <f>K263+L263</f>
        <v>1300</v>
      </c>
      <c r="K263" s="89">
        <v>1300</v>
      </c>
      <c r="L263" s="136">
        <v>0</v>
      </c>
      <c r="M263" s="83">
        <f t="shared" si="83"/>
        <v>1300</v>
      </c>
      <c r="N263" s="83">
        <v>1300</v>
      </c>
      <c r="O263" s="83"/>
      <c r="P263" s="137">
        <f t="shared" si="84"/>
        <v>0</v>
      </c>
      <c r="Q263" s="120">
        <f t="shared" si="84"/>
        <v>0</v>
      </c>
      <c r="R263" s="120">
        <f t="shared" si="84"/>
        <v>0</v>
      </c>
      <c r="S263" s="83">
        <f t="shared" si="85"/>
        <v>1365</v>
      </c>
      <c r="T263" s="83">
        <f t="shared" ref="T263:T269" si="87">N263*5%+N263</f>
        <v>1365</v>
      </c>
      <c r="U263" s="83"/>
      <c r="V263" s="83">
        <f t="shared" si="86"/>
        <v>1000</v>
      </c>
      <c r="W263" s="83">
        <v>1000</v>
      </c>
      <c r="X263" s="83"/>
      <c r="Y263" s="121"/>
    </row>
    <row r="264" spans="1:25" ht="11.25" x14ac:dyDescent="0.15">
      <c r="A264" s="134"/>
      <c r="B264" s="134"/>
      <c r="C264" s="134"/>
      <c r="D264" s="134"/>
      <c r="E264" s="141" t="s">
        <v>342</v>
      </c>
      <c r="F264" s="134" t="s">
        <v>298</v>
      </c>
      <c r="G264" s="135">
        <f t="shared" si="82"/>
        <v>0</v>
      </c>
      <c r="H264" s="135">
        <v>0</v>
      </c>
      <c r="I264" s="135">
        <v>0</v>
      </c>
      <c r="J264" s="120"/>
      <c r="K264" s="89">
        <v>0</v>
      </c>
      <c r="L264" s="136">
        <v>0</v>
      </c>
      <c r="M264" s="83">
        <f t="shared" si="83"/>
        <v>0</v>
      </c>
      <c r="N264" s="83">
        <f>K264*4%+K264</f>
        <v>0</v>
      </c>
      <c r="O264" s="83"/>
      <c r="P264" s="137">
        <f t="shared" si="84"/>
        <v>0</v>
      </c>
      <c r="Q264" s="120">
        <f t="shared" si="84"/>
        <v>0</v>
      </c>
      <c r="R264" s="120">
        <f t="shared" si="84"/>
        <v>0</v>
      </c>
      <c r="S264" s="83">
        <f t="shared" si="85"/>
        <v>0</v>
      </c>
      <c r="T264" s="83">
        <f t="shared" si="87"/>
        <v>0</v>
      </c>
      <c r="U264" s="83"/>
      <c r="V264" s="83">
        <f t="shared" si="86"/>
        <v>0</v>
      </c>
      <c r="W264" s="83">
        <f>T264*4%+T264</f>
        <v>0</v>
      </c>
      <c r="X264" s="83"/>
      <c r="Y264" s="112"/>
    </row>
    <row r="265" spans="1:25" ht="21" x14ac:dyDescent="0.15">
      <c r="A265" s="115"/>
      <c r="B265" s="116"/>
      <c r="C265" s="117"/>
      <c r="D265" s="118"/>
      <c r="E265" s="119" t="s">
        <v>301</v>
      </c>
      <c r="F265" s="81" t="s">
        <v>302</v>
      </c>
      <c r="G265" s="90"/>
      <c r="H265" s="90"/>
      <c r="I265" s="90"/>
      <c r="J265" s="120"/>
      <c r="K265" s="90"/>
      <c r="L265" s="90"/>
      <c r="M265" s="83"/>
      <c r="N265" s="83"/>
      <c r="O265" s="83"/>
      <c r="P265" s="83"/>
      <c r="Q265" s="120">
        <f t="shared" si="84"/>
        <v>0</v>
      </c>
      <c r="R265" s="120">
        <f t="shared" si="84"/>
        <v>0</v>
      </c>
      <c r="S265" s="83"/>
      <c r="T265" s="83"/>
      <c r="U265" s="83"/>
      <c r="V265" s="83"/>
      <c r="W265" s="83"/>
      <c r="X265" s="83"/>
      <c r="Y265" s="121"/>
    </row>
    <row r="266" spans="1:25" ht="31.5" x14ac:dyDescent="0.15">
      <c r="A266" s="117"/>
      <c r="B266" s="116"/>
      <c r="C266" s="117"/>
      <c r="D266" s="118"/>
      <c r="E266" s="173" t="s">
        <v>634</v>
      </c>
      <c r="F266" s="170">
        <v>4851</v>
      </c>
      <c r="G266" s="90"/>
      <c r="H266" s="90">
        <v>5</v>
      </c>
      <c r="I266" s="90"/>
      <c r="J266" s="120"/>
      <c r="K266" s="90"/>
      <c r="L266" s="90"/>
      <c r="M266" s="83"/>
      <c r="N266" s="83"/>
      <c r="O266" s="83"/>
      <c r="P266" s="83"/>
      <c r="Q266" s="120"/>
      <c r="R266" s="120"/>
      <c r="S266" s="83"/>
      <c r="T266" s="83"/>
      <c r="U266" s="83"/>
      <c r="V266" s="83"/>
      <c r="W266" s="83"/>
      <c r="X266" s="83"/>
      <c r="Y266" s="121"/>
    </row>
    <row r="267" spans="1:25" ht="11.25" x14ac:dyDescent="0.15">
      <c r="A267" s="154"/>
      <c r="B267" s="154"/>
      <c r="C267" s="154"/>
      <c r="D267" s="154"/>
      <c r="E267" s="197" t="s">
        <v>373</v>
      </c>
      <c r="F267" s="154" t="s">
        <v>322</v>
      </c>
      <c r="G267" s="158">
        <f t="shared" si="82"/>
        <v>85872.8</v>
      </c>
      <c r="H267" s="158">
        <v>0</v>
      </c>
      <c r="I267" s="158">
        <v>85872.8</v>
      </c>
      <c r="J267" s="163">
        <f>K267+L267</f>
        <v>18000</v>
      </c>
      <c r="K267" s="160">
        <v>0</v>
      </c>
      <c r="L267" s="161">
        <v>18000</v>
      </c>
      <c r="M267" s="88">
        <f t="shared" si="83"/>
        <v>25000</v>
      </c>
      <c r="N267" s="88">
        <f>K267*4%+K267</f>
        <v>0</v>
      </c>
      <c r="O267" s="88">
        <v>25000</v>
      </c>
      <c r="P267" s="162">
        <f t="shared" si="84"/>
        <v>7000</v>
      </c>
      <c r="Q267" s="163">
        <f t="shared" si="84"/>
        <v>0</v>
      </c>
      <c r="R267" s="163">
        <f t="shared" si="84"/>
        <v>7000</v>
      </c>
      <c r="S267" s="88">
        <f t="shared" si="85"/>
        <v>29500</v>
      </c>
      <c r="T267" s="88">
        <f t="shared" si="87"/>
        <v>0</v>
      </c>
      <c r="U267" s="83">
        <v>29500</v>
      </c>
      <c r="V267" s="83">
        <f t="shared" si="86"/>
        <v>39250</v>
      </c>
      <c r="W267" s="83">
        <f>T267*4%+T267</f>
        <v>0</v>
      </c>
      <c r="X267" s="83">
        <v>39250</v>
      </c>
      <c r="Y267" s="121"/>
    </row>
    <row r="268" spans="1:25" ht="11.25" x14ac:dyDescent="0.15">
      <c r="A268" s="134"/>
      <c r="B268" s="134"/>
      <c r="C268" s="134"/>
      <c r="D268" s="134"/>
      <c r="E268" s="141" t="s">
        <v>374</v>
      </c>
      <c r="F268" s="134" t="s">
        <v>324</v>
      </c>
      <c r="G268" s="135">
        <f t="shared" si="82"/>
        <v>0</v>
      </c>
      <c r="H268" s="135">
        <v>0</v>
      </c>
      <c r="I268" s="135"/>
      <c r="J268" s="120">
        <f>K268+L268</f>
        <v>0</v>
      </c>
      <c r="K268" s="89">
        <v>0</v>
      </c>
      <c r="L268" s="136">
        <v>0</v>
      </c>
      <c r="M268" s="83">
        <f t="shared" si="83"/>
        <v>0</v>
      </c>
      <c r="N268" s="83">
        <f>K268*4%+K268</f>
        <v>0</v>
      </c>
      <c r="O268" s="83"/>
      <c r="P268" s="137">
        <f t="shared" si="84"/>
        <v>0</v>
      </c>
      <c r="Q268" s="120">
        <f t="shared" si="84"/>
        <v>0</v>
      </c>
      <c r="R268" s="120">
        <f t="shared" si="84"/>
        <v>0</v>
      </c>
      <c r="S268" s="83">
        <f t="shared" si="85"/>
        <v>0</v>
      </c>
      <c r="T268" s="83">
        <f t="shared" si="87"/>
        <v>0</v>
      </c>
      <c r="U268" s="83"/>
      <c r="V268" s="83">
        <f t="shared" si="86"/>
        <v>0</v>
      </c>
      <c r="W268" s="83">
        <f>T268*4%+T268</f>
        <v>0</v>
      </c>
      <c r="X268" s="83"/>
      <c r="Y268" s="121"/>
    </row>
    <row r="269" spans="1:25" ht="11.25" x14ac:dyDescent="0.15">
      <c r="A269" s="134"/>
      <c r="B269" s="134"/>
      <c r="C269" s="134"/>
      <c r="D269" s="134"/>
      <c r="E269" s="141" t="s">
        <v>376</v>
      </c>
      <c r="F269" s="134" t="s">
        <v>354</v>
      </c>
      <c r="G269" s="135">
        <f t="shared" si="82"/>
        <v>1730</v>
      </c>
      <c r="H269" s="135">
        <v>0</v>
      </c>
      <c r="I269" s="135">
        <v>1730</v>
      </c>
      <c r="J269" s="120"/>
      <c r="K269" s="89">
        <v>0</v>
      </c>
      <c r="L269" s="136">
        <v>0</v>
      </c>
      <c r="M269" s="83">
        <f t="shared" si="83"/>
        <v>0</v>
      </c>
      <c r="N269" s="83">
        <f>K269*4%+K269</f>
        <v>0</v>
      </c>
      <c r="O269" s="83"/>
      <c r="P269" s="137">
        <f t="shared" si="84"/>
        <v>0</v>
      </c>
      <c r="Q269" s="120">
        <f t="shared" si="84"/>
        <v>0</v>
      </c>
      <c r="R269" s="120">
        <f t="shared" si="84"/>
        <v>0</v>
      </c>
      <c r="S269" s="83">
        <f t="shared" si="85"/>
        <v>0</v>
      </c>
      <c r="T269" s="83">
        <f t="shared" si="87"/>
        <v>0</v>
      </c>
      <c r="U269" s="83"/>
      <c r="V269" s="83">
        <f t="shared" si="86"/>
        <v>0</v>
      </c>
      <c r="W269" s="83">
        <f>T269*4%+T269</f>
        <v>0</v>
      </c>
      <c r="X269" s="83"/>
      <c r="Y269" s="121"/>
    </row>
    <row r="270" spans="1:25" ht="21" customHeight="1" x14ac:dyDescent="0.15">
      <c r="A270" s="130"/>
      <c r="B270" s="109"/>
      <c r="C270" s="131"/>
      <c r="D270" s="132"/>
      <c r="E270" s="122" t="s">
        <v>485</v>
      </c>
      <c r="F270" s="133"/>
      <c r="G270" s="86"/>
      <c r="H270" s="86"/>
      <c r="I270" s="86"/>
      <c r="J270" s="82"/>
      <c r="K270" s="86"/>
      <c r="L270" s="86"/>
      <c r="M270" s="83"/>
      <c r="N270" s="83"/>
      <c r="O270" s="83"/>
      <c r="P270" s="83"/>
      <c r="Q270" s="120"/>
      <c r="R270" s="120"/>
      <c r="S270" s="83"/>
      <c r="T270" s="83"/>
      <c r="U270" s="83"/>
      <c r="V270" s="83"/>
      <c r="W270" s="83"/>
      <c r="X270" s="83"/>
      <c r="Y270" s="112"/>
    </row>
    <row r="271" spans="1:25" ht="21" customHeight="1" x14ac:dyDescent="0.15">
      <c r="A271" s="115"/>
      <c r="B271" s="116"/>
      <c r="C271" s="117"/>
      <c r="D271" s="118"/>
      <c r="E271" s="119" t="s">
        <v>309</v>
      </c>
      <c r="F271" s="81" t="s">
        <v>310</v>
      </c>
      <c r="G271" s="90"/>
      <c r="H271" s="90"/>
      <c r="I271" s="90"/>
      <c r="J271" s="82"/>
      <c r="K271" s="90"/>
      <c r="L271" s="90"/>
      <c r="M271" s="83"/>
      <c r="N271" s="83"/>
      <c r="O271" s="83"/>
      <c r="P271" s="83"/>
      <c r="Q271" s="120"/>
      <c r="R271" s="120"/>
      <c r="S271" s="83"/>
      <c r="T271" s="83"/>
      <c r="U271" s="83"/>
      <c r="V271" s="83"/>
      <c r="W271" s="83"/>
      <c r="X271" s="83"/>
      <c r="Y271" s="121"/>
    </row>
    <row r="272" spans="1:25" ht="21" customHeight="1" x14ac:dyDescent="0.15">
      <c r="A272" s="130"/>
      <c r="B272" s="109"/>
      <c r="C272" s="131"/>
      <c r="D272" s="132"/>
      <c r="E272" s="122" t="s">
        <v>486</v>
      </c>
      <c r="F272" s="133"/>
      <c r="G272" s="86"/>
      <c r="H272" s="86"/>
      <c r="I272" s="86"/>
      <c r="J272" s="82"/>
      <c r="K272" s="86"/>
      <c r="L272" s="86"/>
      <c r="M272" s="83"/>
      <c r="N272" s="83"/>
      <c r="O272" s="83"/>
      <c r="P272" s="83"/>
      <c r="Q272" s="120"/>
      <c r="R272" s="120"/>
      <c r="S272" s="83"/>
      <c r="T272" s="83"/>
      <c r="U272" s="83"/>
      <c r="V272" s="83"/>
      <c r="W272" s="83"/>
      <c r="X272" s="83"/>
      <c r="Y272" s="112"/>
    </row>
    <row r="273" spans="1:25" ht="21" customHeight="1" x14ac:dyDescent="0.15">
      <c r="A273" s="115"/>
      <c r="B273" s="116"/>
      <c r="C273" s="117"/>
      <c r="D273" s="118"/>
      <c r="E273" s="119" t="s">
        <v>309</v>
      </c>
      <c r="F273" s="81" t="s">
        <v>310</v>
      </c>
      <c r="G273" s="90"/>
      <c r="H273" s="90"/>
      <c r="I273" s="90"/>
      <c r="J273" s="82"/>
      <c r="K273" s="90"/>
      <c r="L273" s="90"/>
      <c r="M273" s="83"/>
      <c r="N273" s="83"/>
      <c r="O273" s="83"/>
      <c r="P273" s="83"/>
      <c r="Q273" s="120"/>
      <c r="R273" s="120"/>
      <c r="S273" s="83"/>
      <c r="T273" s="83"/>
      <c r="U273" s="83"/>
      <c r="V273" s="83"/>
      <c r="W273" s="83"/>
      <c r="X273" s="83"/>
      <c r="Y273" s="121"/>
    </row>
    <row r="274" spans="1:25" ht="21" customHeight="1" x14ac:dyDescent="0.15">
      <c r="A274" s="130"/>
      <c r="B274" s="109"/>
      <c r="C274" s="131"/>
      <c r="D274" s="132"/>
      <c r="E274" s="122" t="s">
        <v>487</v>
      </c>
      <c r="F274" s="133"/>
      <c r="G274" s="86"/>
      <c r="H274" s="86"/>
      <c r="I274" s="86"/>
      <c r="J274" s="82"/>
      <c r="K274" s="86"/>
      <c r="L274" s="86"/>
      <c r="M274" s="83"/>
      <c r="N274" s="83"/>
      <c r="O274" s="83"/>
      <c r="P274" s="83"/>
      <c r="Q274" s="120"/>
      <c r="R274" s="120"/>
      <c r="S274" s="83"/>
      <c r="T274" s="83"/>
      <c r="U274" s="83"/>
      <c r="V274" s="83"/>
      <c r="W274" s="83"/>
      <c r="X274" s="83"/>
      <c r="Y274" s="112"/>
    </row>
    <row r="275" spans="1:25" ht="21" customHeight="1" x14ac:dyDescent="0.15">
      <c r="A275" s="115"/>
      <c r="B275" s="116"/>
      <c r="C275" s="117"/>
      <c r="D275" s="118"/>
      <c r="E275" s="119" t="s">
        <v>309</v>
      </c>
      <c r="F275" s="81" t="s">
        <v>310</v>
      </c>
      <c r="G275" s="90"/>
      <c r="H275" s="90"/>
      <c r="I275" s="90"/>
      <c r="J275" s="82"/>
      <c r="K275" s="90"/>
      <c r="L275" s="90"/>
      <c r="M275" s="83"/>
      <c r="N275" s="83"/>
      <c r="O275" s="83"/>
      <c r="P275" s="83"/>
      <c r="Q275" s="120"/>
      <c r="R275" s="120"/>
      <c r="S275" s="83"/>
      <c r="T275" s="83"/>
      <c r="U275" s="83"/>
      <c r="V275" s="83"/>
      <c r="W275" s="83"/>
      <c r="X275" s="83"/>
      <c r="Y275" s="121"/>
    </row>
    <row r="276" spans="1:25" ht="21" customHeight="1" x14ac:dyDescent="0.15">
      <c r="A276" s="130"/>
      <c r="B276" s="109"/>
      <c r="C276" s="131"/>
      <c r="D276" s="132"/>
      <c r="E276" s="122" t="s">
        <v>488</v>
      </c>
      <c r="F276" s="133"/>
      <c r="G276" s="86"/>
      <c r="H276" s="86"/>
      <c r="I276" s="86"/>
      <c r="J276" s="82"/>
      <c r="K276" s="86"/>
      <c r="L276" s="86"/>
      <c r="M276" s="83"/>
      <c r="N276" s="83"/>
      <c r="O276" s="83"/>
      <c r="P276" s="83"/>
      <c r="Q276" s="120"/>
      <c r="R276" s="120"/>
      <c r="S276" s="83"/>
      <c r="T276" s="83"/>
      <c r="U276" s="83"/>
      <c r="V276" s="83"/>
      <c r="W276" s="83"/>
      <c r="X276" s="83"/>
      <c r="Y276" s="112"/>
    </row>
    <row r="277" spans="1:25" ht="21" customHeight="1" x14ac:dyDescent="0.15">
      <c r="A277" s="115"/>
      <c r="B277" s="116"/>
      <c r="C277" s="117"/>
      <c r="D277" s="118"/>
      <c r="E277" s="119" t="s">
        <v>323</v>
      </c>
      <c r="F277" s="81" t="s">
        <v>324</v>
      </c>
      <c r="G277" s="90"/>
      <c r="H277" s="90"/>
      <c r="I277" s="90"/>
      <c r="J277" s="82"/>
      <c r="K277" s="90"/>
      <c r="L277" s="90"/>
      <c r="M277" s="83"/>
      <c r="N277" s="83"/>
      <c r="O277" s="83"/>
      <c r="P277" s="83"/>
      <c r="Q277" s="120"/>
      <c r="R277" s="120"/>
      <c r="S277" s="83"/>
      <c r="T277" s="83"/>
      <c r="U277" s="83"/>
      <c r="V277" s="83"/>
      <c r="W277" s="83"/>
      <c r="X277" s="83"/>
      <c r="Y277" s="121"/>
    </row>
    <row r="278" spans="1:25" ht="21" customHeight="1" x14ac:dyDescent="0.15">
      <c r="A278" s="130" t="s">
        <v>489</v>
      </c>
      <c r="B278" s="109" t="s">
        <v>469</v>
      </c>
      <c r="C278" s="131" t="s">
        <v>349</v>
      </c>
      <c r="D278" s="132" t="s">
        <v>189</v>
      </c>
      <c r="E278" s="122" t="s">
        <v>490</v>
      </c>
      <c r="F278" s="133"/>
      <c r="G278" s="86"/>
      <c r="H278" s="86"/>
      <c r="I278" s="86"/>
      <c r="J278" s="82"/>
      <c r="K278" s="86"/>
      <c r="L278" s="86"/>
      <c r="M278" s="83"/>
      <c r="N278" s="83"/>
      <c r="O278" s="83"/>
      <c r="P278" s="83"/>
      <c r="Q278" s="120"/>
      <c r="R278" s="120"/>
      <c r="S278" s="83"/>
      <c r="T278" s="83"/>
      <c r="U278" s="83"/>
      <c r="V278" s="83"/>
      <c r="W278" s="83"/>
      <c r="X278" s="83"/>
      <c r="Y278" s="112"/>
    </row>
    <row r="279" spans="1:25" ht="21" customHeight="1" x14ac:dyDescent="0.15">
      <c r="A279" s="115"/>
      <c r="B279" s="116"/>
      <c r="C279" s="117"/>
      <c r="D279" s="118"/>
      <c r="E279" s="119" t="s">
        <v>190</v>
      </c>
      <c r="F279" s="118"/>
      <c r="G279" s="90"/>
      <c r="H279" s="90"/>
      <c r="I279" s="90"/>
      <c r="J279" s="82"/>
      <c r="K279" s="90"/>
      <c r="L279" s="90"/>
      <c r="M279" s="83"/>
      <c r="N279" s="83"/>
      <c r="O279" s="83"/>
      <c r="P279" s="83"/>
      <c r="Q279" s="120"/>
      <c r="R279" s="120"/>
      <c r="S279" s="83"/>
      <c r="T279" s="83"/>
      <c r="U279" s="83"/>
      <c r="V279" s="83"/>
      <c r="W279" s="83"/>
      <c r="X279" s="83"/>
      <c r="Y279" s="121"/>
    </row>
    <row r="280" spans="1:25" ht="21" customHeight="1" x14ac:dyDescent="0.15">
      <c r="A280" s="106" t="s">
        <v>491</v>
      </c>
      <c r="B280" s="116" t="s">
        <v>469</v>
      </c>
      <c r="C280" s="81" t="s">
        <v>349</v>
      </c>
      <c r="D280" s="81" t="s">
        <v>247</v>
      </c>
      <c r="E280" s="119" t="s">
        <v>490</v>
      </c>
      <c r="F280" s="118"/>
      <c r="G280" s="90"/>
      <c r="H280" s="90"/>
      <c r="I280" s="90"/>
      <c r="J280" s="82"/>
      <c r="K280" s="90"/>
      <c r="L280" s="90"/>
      <c r="M280" s="83"/>
      <c r="N280" s="83"/>
      <c r="O280" s="83"/>
      <c r="P280" s="83"/>
      <c r="Q280" s="120"/>
      <c r="R280" s="120"/>
      <c r="S280" s="83"/>
      <c r="T280" s="83"/>
      <c r="U280" s="83"/>
      <c r="V280" s="83"/>
      <c r="W280" s="83"/>
      <c r="X280" s="83"/>
      <c r="Y280" s="121"/>
    </row>
    <row r="281" spans="1:25" ht="21" customHeight="1" x14ac:dyDescent="0.15">
      <c r="A281" s="115"/>
      <c r="B281" s="116"/>
      <c r="C281" s="117"/>
      <c r="D281" s="118"/>
      <c r="E281" s="119" t="s">
        <v>5</v>
      </c>
      <c r="F281" s="118"/>
      <c r="G281" s="90"/>
      <c r="H281" s="90"/>
      <c r="I281" s="90"/>
      <c r="J281" s="82"/>
      <c r="K281" s="90"/>
      <c r="L281" s="90"/>
      <c r="M281" s="83"/>
      <c r="N281" s="83"/>
      <c r="O281" s="83"/>
      <c r="P281" s="83"/>
      <c r="Q281" s="120"/>
      <c r="R281" s="120"/>
      <c r="S281" s="83"/>
      <c r="T281" s="83"/>
      <c r="U281" s="83"/>
      <c r="V281" s="83"/>
      <c r="W281" s="83"/>
      <c r="X281" s="83"/>
      <c r="Y281" s="121"/>
    </row>
    <row r="282" spans="1:25" ht="21" customHeight="1" x14ac:dyDescent="0.15">
      <c r="A282" s="130"/>
      <c r="B282" s="109"/>
      <c r="C282" s="131"/>
      <c r="D282" s="132"/>
      <c r="E282" s="122" t="s">
        <v>492</v>
      </c>
      <c r="F282" s="133"/>
      <c r="G282" s="86"/>
      <c r="H282" s="86"/>
      <c r="I282" s="86"/>
      <c r="J282" s="82"/>
      <c r="K282" s="86"/>
      <c r="L282" s="86"/>
      <c r="M282" s="83"/>
      <c r="N282" s="83"/>
      <c r="O282" s="83"/>
      <c r="P282" s="83"/>
      <c r="Q282" s="120"/>
      <c r="R282" s="120"/>
      <c r="S282" s="83"/>
      <c r="T282" s="83"/>
      <c r="U282" s="83"/>
      <c r="V282" s="83"/>
      <c r="W282" s="83"/>
      <c r="X282" s="83"/>
      <c r="Y282" s="112"/>
    </row>
    <row r="283" spans="1:25" ht="21" customHeight="1" x14ac:dyDescent="0.15">
      <c r="A283" s="115"/>
      <c r="B283" s="116"/>
      <c r="C283" s="117"/>
      <c r="D283" s="118"/>
      <c r="E283" s="119" t="s">
        <v>353</v>
      </c>
      <c r="F283" s="81" t="s">
        <v>354</v>
      </c>
      <c r="G283" s="90"/>
      <c r="H283" s="90"/>
      <c r="I283" s="90"/>
      <c r="J283" s="82"/>
      <c r="K283" s="90"/>
      <c r="L283" s="90"/>
      <c r="M283" s="83"/>
      <c r="N283" s="83"/>
      <c r="O283" s="83"/>
      <c r="P283" s="83"/>
      <c r="Q283" s="120"/>
      <c r="R283" s="120"/>
      <c r="S283" s="83"/>
      <c r="T283" s="83"/>
      <c r="U283" s="83"/>
      <c r="V283" s="83"/>
      <c r="W283" s="83"/>
      <c r="X283" s="83"/>
      <c r="Y283" s="121"/>
    </row>
    <row r="284" spans="1:25" ht="21" customHeight="1" x14ac:dyDescent="0.15">
      <c r="A284" s="130" t="s">
        <v>493</v>
      </c>
      <c r="B284" s="109" t="s">
        <v>469</v>
      </c>
      <c r="C284" s="131" t="s">
        <v>358</v>
      </c>
      <c r="D284" s="132" t="s">
        <v>189</v>
      </c>
      <c r="E284" s="122" t="s">
        <v>494</v>
      </c>
      <c r="F284" s="133"/>
      <c r="G284" s="86">
        <f>G286</f>
        <v>0</v>
      </c>
      <c r="H284" s="86">
        <f t="shared" ref="H284:X284" si="88">H286</f>
        <v>0</v>
      </c>
      <c r="I284" s="86">
        <f t="shared" si="88"/>
        <v>0</v>
      </c>
      <c r="J284" s="82"/>
      <c r="K284" s="86">
        <f t="shared" si="88"/>
        <v>0</v>
      </c>
      <c r="L284" s="86">
        <f t="shared" si="88"/>
        <v>0</v>
      </c>
      <c r="M284" s="86">
        <f t="shared" si="88"/>
        <v>0</v>
      </c>
      <c r="N284" s="86">
        <f t="shared" si="88"/>
        <v>0</v>
      </c>
      <c r="O284" s="86">
        <f t="shared" si="88"/>
        <v>0</v>
      </c>
      <c r="P284" s="86">
        <f t="shared" si="88"/>
        <v>0</v>
      </c>
      <c r="Q284" s="120">
        <f t="shared" ref="Q284:R288" si="89">N284-K284</f>
        <v>0</v>
      </c>
      <c r="R284" s="120">
        <f t="shared" si="89"/>
        <v>0</v>
      </c>
      <c r="S284" s="86">
        <f t="shared" si="88"/>
        <v>0</v>
      </c>
      <c r="T284" s="86">
        <f t="shared" si="88"/>
        <v>0</v>
      </c>
      <c r="U284" s="86">
        <f t="shared" si="88"/>
        <v>0</v>
      </c>
      <c r="V284" s="86">
        <f t="shared" si="88"/>
        <v>0</v>
      </c>
      <c r="W284" s="86">
        <f t="shared" si="88"/>
        <v>0</v>
      </c>
      <c r="X284" s="86">
        <f t="shared" si="88"/>
        <v>0</v>
      </c>
      <c r="Y284" s="112"/>
    </row>
    <row r="285" spans="1:25" ht="21" customHeight="1" x14ac:dyDescent="0.15">
      <c r="A285" s="115"/>
      <c r="B285" s="116"/>
      <c r="C285" s="117"/>
      <c r="D285" s="118"/>
      <c r="E285" s="119" t="s">
        <v>190</v>
      </c>
      <c r="F285" s="118"/>
      <c r="G285" s="90"/>
      <c r="H285" s="90"/>
      <c r="I285" s="90"/>
      <c r="J285" s="82"/>
      <c r="K285" s="90"/>
      <c r="L285" s="90"/>
      <c r="M285" s="90"/>
      <c r="N285" s="90"/>
      <c r="O285" s="90"/>
      <c r="P285" s="90"/>
      <c r="Q285" s="120">
        <f t="shared" si="89"/>
        <v>0</v>
      </c>
      <c r="R285" s="120">
        <f t="shared" si="89"/>
        <v>0</v>
      </c>
      <c r="S285" s="90"/>
      <c r="T285" s="90"/>
      <c r="U285" s="90"/>
      <c r="V285" s="90"/>
      <c r="W285" s="90"/>
      <c r="X285" s="90"/>
      <c r="Y285" s="121"/>
    </row>
    <row r="286" spans="1:25" ht="21" customHeight="1" x14ac:dyDescent="0.15">
      <c r="A286" s="106" t="s">
        <v>495</v>
      </c>
      <c r="B286" s="116" t="s">
        <v>469</v>
      </c>
      <c r="C286" s="81" t="s">
        <v>358</v>
      </c>
      <c r="D286" s="81" t="s">
        <v>247</v>
      </c>
      <c r="E286" s="119" t="s">
        <v>494</v>
      </c>
      <c r="F286" s="118"/>
      <c r="G286" s="90">
        <f>G288</f>
        <v>0</v>
      </c>
      <c r="H286" s="90">
        <f t="shared" ref="H286:X286" si="90">H288</f>
        <v>0</v>
      </c>
      <c r="I286" s="90">
        <f t="shared" si="90"/>
        <v>0</v>
      </c>
      <c r="J286" s="82"/>
      <c r="K286" s="90">
        <f t="shared" si="90"/>
        <v>0</v>
      </c>
      <c r="L286" s="90">
        <f t="shared" si="90"/>
        <v>0</v>
      </c>
      <c r="M286" s="90">
        <f t="shared" si="90"/>
        <v>0</v>
      </c>
      <c r="N286" s="90">
        <f t="shared" si="90"/>
        <v>0</v>
      </c>
      <c r="O286" s="90">
        <f t="shared" si="90"/>
        <v>0</v>
      </c>
      <c r="P286" s="90">
        <f t="shared" si="90"/>
        <v>0</v>
      </c>
      <c r="Q286" s="120">
        <f t="shared" si="89"/>
        <v>0</v>
      </c>
      <c r="R286" s="120">
        <f t="shared" si="89"/>
        <v>0</v>
      </c>
      <c r="S286" s="90">
        <f t="shared" si="90"/>
        <v>0</v>
      </c>
      <c r="T286" s="90">
        <f t="shared" si="90"/>
        <v>0</v>
      </c>
      <c r="U286" s="90">
        <f t="shared" si="90"/>
        <v>0</v>
      </c>
      <c r="V286" s="90">
        <f t="shared" si="90"/>
        <v>0</v>
      </c>
      <c r="W286" s="90">
        <f t="shared" si="90"/>
        <v>0</v>
      </c>
      <c r="X286" s="90">
        <f t="shared" si="90"/>
        <v>0</v>
      </c>
      <c r="Y286" s="121"/>
    </row>
    <row r="287" spans="1:25" ht="21" customHeight="1" x14ac:dyDescent="0.15">
      <c r="A287" s="115"/>
      <c r="B287" s="116"/>
      <c r="C287" s="117"/>
      <c r="D287" s="118"/>
      <c r="E287" s="119" t="s">
        <v>5</v>
      </c>
      <c r="F287" s="118"/>
      <c r="G287" s="90"/>
      <c r="H287" s="90"/>
      <c r="I287" s="90"/>
      <c r="J287" s="82"/>
      <c r="K287" s="90"/>
      <c r="L287" s="90"/>
      <c r="M287" s="90"/>
      <c r="N287" s="90"/>
      <c r="O287" s="90"/>
      <c r="P287" s="90"/>
      <c r="Q287" s="120">
        <f t="shared" si="89"/>
        <v>0</v>
      </c>
      <c r="R287" s="120">
        <f t="shared" si="89"/>
        <v>0</v>
      </c>
      <c r="S287" s="90"/>
      <c r="T287" s="90"/>
      <c r="U287" s="90"/>
      <c r="V287" s="90"/>
      <c r="W287" s="90"/>
      <c r="X287" s="90"/>
      <c r="Y287" s="121"/>
    </row>
    <row r="288" spans="1:25" ht="21" customHeight="1" x14ac:dyDescent="0.15">
      <c r="A288" s="130"/>
      <c r="B288" s="109"/>
      <c r="C288" s="131"/>
      <c r="D288" s="132"/>
      <c r="E288" s="122" t="s">
        <v>496</v>
      </c>
      <c r="F288" s="133"/>
      <c r="G288" s="86">
        <f>G289+G290+G291+G292+G293</f>
        <v>0</v>
      </c>
      <c r="H288" s="86">
        <f t="shared" ref="H288:X288" si="91">H289+H290+H291+H292+H293</f>
        <v>0</v>
      </c>
      <c r="I288" s="86">
        <f t="shared" si="91"/>
        <v>0</v>
      </c>
      <c r="J288" s="82"/>
      <c r="K288" s="86">
        <f t="shared" si="91"/>
        <v>0</v>
      </c>
      <c r="L288" s="86">
        <f t="shared" si="91"/>
        <v>0</v>
      </c>
      <c r="M288" s="86">
        <f t="shared" si="91"/>
        <v>0</v>
      </c>
      <c r="N288" s="86">
        <f t="shared" si="91"/>
        <v>0</v>
      </c>
      <c r="O288" s="86">
        <f t="shared" si="91"/>
        <v>0</v>
      </c>
      <c r="P288" s="86">
        <f t="shared" si="91"/>
        <v>0</v>
      </c>
      <c r="Q288" s="120">
        <f t="shared" si="89"/>
        <v>0</v>
      </c>
      <c r="R288" s="120">
        <f t="shared" si="89"/>
        <v>0</v>
      </c>
      <c r="S288" s="86">
        <f t="shared" si="91"/>
        <v>0</v>
      </c>
      <c r="T288" s="86">
        <f t="shared" si="91"/>
        <v>0</v>
      </c>
      <c r="U288" s="86">
        <f t="shared" si="91"/>
        <v>0</v>
      </c>
      <c r="V288" s="86">
        <f t="shared" si="91"/>
        <v>0</v>
      </c>
      <c r="W288" s="86">
        <f t="shared" si="91"/>
        <v>0</v>
      </c>
      <c r="X288" s="86">
        <f t="shared" si="91"/>
        <v>0</v>
      </c>
      <c r="Y288" s="112"/>
    </row>
    <row r="289" spans="1:25" ht="21" customHeight="1" x14ac:dyDescent="0.15">
      <c r="A289" s="115"/>
      <c r="B289" s="116"/>
      <c r="C289" s="117"/>
      <c r="D289" s="118"/>
      <c r="E289" s="119" t="s">
        <v>320</v>
      </c>
      <c r="F289" s="81" t="s">
        <v>288</v>
      </c>
      <c r="G289" s="90"/>
      <c r="H289" s="90"/>
      <c r="I289" s="90"/>
      <c r="J289" s="82"/>
      <c r="K289" s="90"/>
      <c r="L289" s="90"/>
      <c r="M289" s="83"/>
      <c r="N289" s="83"/>
      <c r="O289" s="83"/>
      <c r="P289" s="83"/>
      <c r="Q289" s="120"/>
      <c r="R289" s="120"/>
      <c r="S289" s="83"/>
      <c r="T289" s="83"/>
      <c r="U289" s="83"/>
      <c r="V289" s="83"/>
      <c r="W289" s="83"/>
      <c r="X289" s="83"/>
      <c r="Y289" s="121"/>
    </row>
    <row r="290" spans="1:25" ht="21" customHeight="1" x14ac:dyDescent="0.15">
      <c r="A290" s="115"/>
      <c r="B290" s="116"/>
      <c r="C290" s="117"/>
      <c r="D290" s="118"/>
      <c r="E290" s="119" t="s">
        <v>299</v>
      </c>
      <c r="F290" s="81" t="s">
        <v>300</v>
      </c>
      <c r="G290" s="90"/>
      <c r="H290" s="90"/>
      <c r="I290" s="90"/>
      <c r="J290" s="82"/>
      <c r="K290" s="90"/>
      <c r="L290" s="90"/>
      <c r="M290" s="83"/>
      <c r="N290" s="83"/>
      <c r="O290" s="83"/>
      <c r="P290" s="83"/>
      <c r="Q290" s="120"/>
      <c r="R290" s="120"/>
      <c r="S290" s="83"/>
      <c r="T290" s="83"/>
      <c r="U290" s="83"/>
      <c r="V290" s="83"/>
      <c r="W290" s="83"/>
      <c r="X290" s="83"/>
      <c r="Y290" s="121"/>
    </row>
    <row r="291" spans="1:25" ht="21" customHeight="1" x14ac:dyDescent="0.15">
      <c r="A291" s="130"/>
      <c r="B291" s="109"/>
      <c r="C291" s="131"/>
      <c r="D291" s="132"/>
      <c r="E291" s="122" t="s">
        <v>497</v>
      </c>
      <c r="F291" s="133"/>
      <c r="G291" s="86"/>
      <c r="H291" s="86"/>
      <c r="I291" s="86"/>
      <c r="J291" s="82"/>
      <c r="K291" s="86"/>
      <c r="L291" s="86"/>
      <c r="M291" s="83"/>
      <c r="N291" s="83"/>
      <c r="O291" s="83"/>
      <c r="P291" s="83"/>
      <c r="Q291" s="120"/>
      <c r="R291" s="120"/>
      <c r="S291" s="83"/>
      <c r="T291" s="83"/>
      <c r="U291" s="83"/>
      <c r="V291" s="83"/>
      <c r="W291" s="83"/>
      <c r="X291" s="83"/>
      <c r="Y291" s="112"/>
    </row>
    <row r="292" spans="1:25" ht="21" customHeight="1" x14ac:dyDescent="0.15">
      <c r="A292" s="115"/>
      <c r="B292" s="116"/>
      <c r="C292" s="117"/>
      <c r="D292" s="118"/>
      <c r="E292" s="119" t="s">
        <v>299</v>
      </c>
      <c r="F292" s="81" t="s">
        <v>300</v>
      </c>
      <c r="G292" s="90"/>
      <c r="H292" s="90"/>
      <c r="I292" s="90"/>
      <c r="J292" s="82"/>
      <c r="K292" s="90"/>
      <c r="L292" s="90"/>
      <c r="M292" s="83"/>
      <c r="N292" s="83"/>
      <c r="O292" s="83"/>
      <c r="P292" s="83"/>
      <c r="Q292" s="120"/>
      <c r="R292" s="120"/>
      <c r="S292" s="83"/>
      <c r="T292" s="83"/>
      <c r="U292" s="83"/>
      <c r="V292" s="83"/>
      <c r="W292" s="83"/>
      <c r="X292" s="83"/>
      <c r="Y292" s="121"/>
    </row>
    <row r="293" spans="1:25" ht="21" customHeight="1" x14ac:dyDescent="0.15">
      <c r="A293" s="115"/>
      <c r="B293" s="116"/>
      <c r="C293" s="117"/>
      <c r="D293" s="118"/>
      <c r="E293" s="119" t="s">
        <v>323</v>
      </c>
      <c r="F293" s="81" t="s">
        <v>324</v>
      </c>
      <c r="G293" s="135">
        <f>H293+I293</f>
        <v>0</v>
      </c>
      <c r="H293" s="135"/>
      <c r="I293" s="135"/>
      <c r="J293" s="82"/>
      <c r="K293" s="89">
        <v>0</v>
      </c>
      <c r="L293" s="136">
        <v>0</v>
      </c>
      <c r="M293" s="83">
        <f>N293+O293</f>
        <v>0</v>
      </c>
      <c r="N293" s="83">
        <f>K293*4%+K293</f>
        <v>0</v>
      </c>
      <c r="O293" s="83"/>
      <c r="P293" s="137">
        <f>M293-J293</f>
        <v>0</v>
      </c>
      <c r="Q293" s="120">
        <f>N293-K293</f>
        <v>0</v>
      </c>
      <c r="R293" s="120">
        <f>O293-L293</f>
        <v>0</v>
      </c>
      <c r="S293" s="83">
        <f>T293+U293</f>
        <v>0</v>
      </c>
      <c r="T293" s="83">
        <f>N293*5%+N293</f>
        <v>0</v>
      </c>
      <c r="U293" s="83"/>
      <c r="V293" s="83">
        <f>W293+X293</f>
        <v>0</v>
      </c>
      <c r="W293" s="83">
        <f>T293*4%+T293</f>
        <v>0</v>
      </c>
      <c r="X293" s="83"/>
      <c r="Y293" s="121"/>
    </row>
    <row r="294" spans="1:25" ht="21" customHeight="1" x14ac:dyDescent="0.15">
      <c r="A294" s="130"/>
      <c r="B294" s="109"/>
      <c r="C294" s="131"/>
      <c r="D294" s="132"/>
      <c r="E294" s="122" t="s">
        <v>498</v>
      </c>
      <c r="F294" s="133"/>
      <c r="G294" s="86"/>
      <c r="H294" s="86"/>
      <c r="I294" s="86"/>
      <c r="J294" s="82"/>
      <c r="K294" s="86"/>
      <c r="L294" s="86"/>
      <c r="M294" s="83"/>
      <c r="N294" s="83"/>
      <c r="O294" s="83"/>
      <c r="P294" s="83"/>
      <c r="Q294" s="120"/>
      <c r="R294" s="120"/>
      <c r="S294" s="83"/>
      <c r="T294" s="83"/>
      <c r="U294" s="83"/>
      <c r="V294" s="83"/>
      <c r="W294" s="83"/>
      <c r="X294" s="83"/>
      <c r="Y294" s="112"/>
    </row>
    <row r="295" spans="1:25" ht="21" customHeight="1" x14ac:dyDescent="0.15">
      <c r="A295" s="115"/>
      <c r="B295" s="116"/>
      <c r="C295" s="117"/>
      <c r="D295" s="118"/>
      <c r="E295" s="119" t="s">
        <v>320</v>
      </c>
      <c r="F295" s="81" t="s">
        <v>288</v>
      </c>
      <c r="G295" s="90"/>
      <c r="H295" s="90"/>
      <c r="I295" s="90"/>
      <c r="J295" s="82"/>
      <c r="K295" s="90"/>
      <c r="L295" s="90"/>
      <c r="M295" s="83"/>
      <c r="N295" s="83"/>
      <c r="O295" s="83"/>
      <c r="P295" s="83"/>
      <c r="Q295" s="120"/>
      <c r="R295" s="120"/>
      <c r="S295" s="83"/>
      <c r="T295" s="83"/>
      <c r="U295" s="83"/>
      <c r="V295" s="83"/>
      <c r="W295" s="83"/>
      <c r="X295" s="83"/>
      <c r="Y295" s="121"/>
    </row>
    <row r="296" spans="1:25" ht="21" customHeight="1" x14ac:dyDescent="0.15">
      <c r="A296" s="115"/>
      <c r="B296" s="116"/>
      <c r="C296" s="117"/>
      <c r="D296" s="118"/>
      <c r="E296" s="119" t="s">
        <v>442</v>
      </c>
      <c r="F296" s="81" t="s">
        <v>443</v>
      </c>
      <c r="G296" s="90"/>
      <c r="H296" s="90"/>
      <c r="I296" s="90"/>
      <c r="J296" s="82"/>
      <c r="K296" s="90"/>
      <c r="L296" s="90"/>
      <c r="M296" s="83"/>
      <c r="N296" s="83"/>
      <c r="O296" s="83"/>
      <c r="P296" s="83"/>
      <c r="Q296" s="120"/>
      <c r="R296" s="120"/>
      <c r="S296" s="83"/>
      <c r="T296" s="83"/>
      <c r="U296" s="83"/>
      <c r="V296" s="83"/>
      <c r="W296" s="83"/>
      <c r="X296" s="83"/>
      <c r="Y296" s="121"/>
    </row>
    <row r="297" spans="1:25" ht="21" customHeight="1" x14ac:dyDescent="0.15">
      <c r="A297" s="115"/>
      <c r="B297" s="116"/>
      <c r="C297" s="117"/>
      <c r="D297" s="118"/>
      <c r="E297" s="119" t="s">
        <v>323</v>
      </c>
      <c r="F297" s="81" t="s">
        <v>324</v>
      </c>
      <c r="G297" s="90"/>
      <c r="H297" s="90"/>
      <c r="I297" s="90"/>
      <c r="J297" s="82"/>
      <c r="K297" s="90"/>
      <c r="L297" s="90"/>
      <c r="M297" s="83"/>
      <c r="N297" s="83"/>
      <c r="O297" s="83"/>
      <c r="P297" s="83"/>
      <c r="Q297" s="120"/>
      <c r="R297" s="120"/>
      <c r="S297" s="83"/>
      <c r="T297" s="83"/>
      <c r="U297" s="83"/>
      <c r="V297" s="83"/>
      <c r="W297" s="83"/>
      <c r="X297" s="83"/>
      <c r="Y297" s="121"/>
    </row>
    <row r="298" spans="1:25" ht="21" customHeight="1" x14ac:dyDescent="0.15">
      <c r="A298" s="115"/>
      <c r="B298" s="116"/>
      <c r="C298" s="117"/>
      <c r="D298" s="118"/>
      <c r="E298" s="119" t="s">
        <v>315</v>
      </c>
      <c r="F298" s="81" t="s">
        <v>316</v>
      </c>
      <c r="G298" s="90"/>
      <c r="H298" s="90"/>
      <c r="I298" s="90"/>
      <c r="J298" s="82"/>
      <c r="K298" s="90"/>
      <c r="L298" s="90"/>
      <c r="M298" s="83"/>
      <c r="N298" s="83"/>
      <c r="O298" s="83"/>
      <c r="P298" s="83"/>
      <c r="Q298" s="120"/>
      <c r="R298" s="120"/>
      <c r="S298" s="83"/>
      <c r="T298" s="83"/>
      <c r="U298" s="83"/>
      <c r="V298" s="83"/>
      <c r="W298" s="83"/>
      <c r="X298" s="83"/>
      <c r="Y298" s="121"/>
    </row>
    <row r="299" spans="1:25" ht="21" customHeight="1" x14ac:dyDescent="0.15">
      <c r="A299" s="130"/>
      <c r="B299" s="109"/>
      <c r="C299" s="131"/>
      <c r="D299" s="132"/>
      <c r="E299" s="122" t="s">
        <v>499</v>
      </c>
      <c r="F299" s="133"/>
      <c r="G299" s="86"/>
      <c r="H299" s="86"/>
      <c r="I299" s="86"/>
      <c r="J299" s="82"/>
      <c r="K299" s="86"/>
      <c r="L299" s="86"/>
      <c r="M299" s="83"/>
      <c r="N299" s="83"/>
      <c r="O299" s="83"/>
      <c r="P299" s="83"/>
      <c r="Q299" s="120"/>
      <c r="R299" s="120"/>
      <c r="S299" s="83"/>
      <c r="T299" s="83"/>
      <c r="U299" s="83"/>
      <c r="V299" s="83"/>
      <c r="W299" s="83"/>
      <c r="X299" s="83"/>
      <c r="Y299" s="112"/>
    </row>
    <row r="300" spans="1:25" ht="21" customHeight="1" x14ac:dyDescent="0.15">
      <c r="A300" s="115"/>
      <c r="B300" s="116"/>
      <c r="C300" s="117"/>
      <c r="D300" s="118"/>
      <c r="E300" s="119" t="s">
        <v>320</v>
      </c>
      <c r="F300" s="81" t="s">
        <v>288</v>
      </c>
      <c r="G300" s="90"/>
      <c r="H300" s="90"/>
      <c r="I300" s="90"/>
      <c r="J300" s="82"/>
      <c r="K300" s="90"/>
      <c r="L300" s="90"/>
      <c r="M300" s="83"/>
      <c r="N300" s="83"/>
      <c r="O300" s="83"/>
      <c r="P300" s="83"/>
      <c r="Q300" s="120"/>
      <c r="R300" s="120"/>
      <c r="S300" s="83"/>
      <c r="T300" s="83"/>
      <c r="U300" s="83"/>
      <c r="V300" s="83"/>
      <c r="W300" s="83"/>
      <c r="X300" s="83"/>
      <c r="Y300" s="121"/>
    </row>
    <row r="301" spans="1:25" ht="21" customHeight="1" x14ac:dyDescent="0.15">
      <c r="A301" s="115"/>
      <c r="B301" s="116"/>
      <c r="C301" s="117"/>
      <c r="D301" s="118"/>
      <c r="E301" s="119" t="s">
        <v>442</v>
      </c>
      <c r="F301" s="81" t="s">
        <v>443</v>
      </c>
      <c r="G301" s="90"/>
      <c r="H301" s="90"/>
      <c r="I301" s="90"/>
      <c r="J301" s="82"/>
      <c r="K301" s="90"/>
      <c r="L301" s="90"/>
      <c r="M301" s="83"/>
      <c r="N301" s="83"/>
      <c r="O301" s="83"/>
      <c r="P301" s="83"/>
      <c r="Q301" s="120"/>
      <c r="R301" s="120"/>
      <c r="S301" s="83"/>
      <c r="T301" s="83"/>
      <c r="U301" s="83"/>
      <c r="V301" s="83"/>
      <c r="W301" s="83"/>
      <c r="X301" s="83"/>
      <c r="Y301" s="121"/>
    </row>
    <row r="302" spans="1:25" ht="21" customHeight="1" x14ac:dyDescent="0.15">
      <c r="A302" s="130"/>
      <c r="B302" s="109"/>
      <c r="C302" s="131"/>
      <c r="D302" s="132"/>
      <c r="E302" s="122" t="s">
        <v>500</v>
      </c>
      <c r="F302" s="133"/>
      <c r="G302" s="86"/>
      <c r="H302" s="86"/>
      <c r="I302" s="86"/>
      <c r="J302" s="82"/>
      <c r="K302" s="86"/>
      <c r="L302" s="86"/>
      <c r="M302" s="83"/>
      <c r="N302" s="83"/>
      <c r="O302" s="83"/>
      <c r="P302" s="83"/>
      <c r="Q302" s="120"/>
      <c r="R302" s="120"/>
      <c r="S302" s="83"/>
      <c r="T302" s="83"/>
      <c r="U302" s="83"/>
      <c r="V302" s="83"/>
      <c r="W302" s="83"/>
      <c r="X302" s="83"/>
      <c r="Y302" s="112"/>
    </row>
    <row r="303" spans="1:25" ht="21" customHeight="1" x14ac:dyDescent="0.15">
      <c r="A303" s="115"/>
      <c r="B303" s="116"/>
      <c r="C303" s="117"/>
      <c r="D303" s="118"/>
      <c r="E303" s="119" t="s">
        <v>309</v>
      </c>
      <c r="F303" s="81" t="s">
        <v>310</v>
      </c>
      <c r="G303" s="90"/>
      <c r="H303" s="90"/>
      <c r="I303" s="90"/>
      <c r="J303" s="82"/>
      <c r="K303" s="90"/>
      <c r="L303" s="90"/>
      <c r="M303" s="83"/>
      <c r="N303" s="83"/>
      <c r="O303" s="83"/>
      <c r="P303" s="83"/>
      <c r="Q303" s="120"/>
      <c r="R303" s="120"/>
      <c r="S303" s="83"/>
      <c r="T303" s="83"/>
      <c r="U303" s="83"/>
      <c r="V303" s="83"/>
      <c r="W303" s="83"/>
      <c r="X303" s="83"/>
      <c r="Y303" s="121"/>
    </row>
    <row r="304" spans="1:25" ht="21" customHeight="1" x14ac:dyDescent="0.15">
      <c r="A304" s="130"/>
      <c r="B304" s="109"/>
      <c r="C304" s="131"/>
      <c r="D304" s="132"/>
      <c r="E304" s="122" t="s">
        <v>501</v>
      </c>
      <c r="F304" s="133"/>
      <c r="G304" s="86"/>
      <c r="H304" s="86"/>
      <c r="I304" s="86"/>
      <c r="J304" s="82"/>
      <c r="K304" s="86"/>
      <c r="L304" s="86"/>
      <c r="M304" s="83"/>
      <c r="N304" s="83"/>
      <c r="O304" s="83"/>
      <c r="P304" s="83"/>
      <c r="Q304" s="120"/>
      <c r="R304" s="120"/>
      <c r="S304" s="83"/>
      <c r="T304" s="83"/>
      <c r="U304" s="83"/>
      <c r="V304" s="83"/>
      <c r="W304" s="83"/>
      <c r="X304" s="83"/>
      <c r="Y304" s="112"/>
    </row>
    <row r="305" spans="1:25" ht="21" customHeight="1" x14ac:dyDescent="0.15">
      <c r="A305" s="115"/>
      <c r="B305" s="116"/>
      <c r="C305" s="117"/>
      <c r="D305" s="118"/>
      <c r="E305" s="119" t="s">
        <v>303</v>
      </c>
      <c r="F305" s="81" t="s">
        <v>304</v>
      </c>
      <c r="G305" s="90"/>
      <c r="H305" s="90"/>
      <c r="I305" s="90"/>
      <c r="J305" s="82"/>
      <c r="K305" s="90"/>
      <c r="L305" s="90"/>
      <c r="M305" s="83"/>
      <c r="N305" s="83"/>
      <c r="O305" s="83"/>
      <c r="P305" s="83"/>
      <c r="Q305" s="120"/>
      <c r="R305" s="120"/>
      <c r="S305" s="83"/>
      <c r="T305" s="83"/>
      <c r="U305" s="83"/>
      <c r="V305" s="83"/>
      <c r="W305" s="83"/>
      <c r="X305" s="83"/>
      <c r="Y305" s="121"/>
    </row>
    <row r="306" spans="1:25" ht="21" customHeight="1" x14ac:dyDescent="0.15">
      <c r="A306" s="130"/>
      <c r="B306" s="109"/>
      <c r="C306" s="131"/>
      <c r="D306" s="132"/>
      <c r="E306" s="122" t="s">
        <v>502</v>
      </c>
      <c r="F306" s="133"/>
      <c r="G306" s="86"/>
      <c r="H306" s="86"/>
      <c r="I306" s="86"/>
      <c r="J306" s="82"/>
      <c r="K306" s="86"/>
      <c r="L306" s="86"/>
      <c r="M306" s="83"/>
      <c r="N306" s="83"/>
      <c r="O306" s="83"/>
      <c r="P306" s="83"/>
      <c r="Q306" s="120"/>
      <c r="R306" s="120"/>
      <c r="S306" s="83"/>
      <c r="T306" s="83"/>
      <c r="U306" s="83"/>
      <c r="V306" s="83"/>
      <c r="W306" s="83"/>
      <c r="X306" s="83"/>
      <c r="Y306" s="112"/>
    </row>
    <row r="307" spans="1:25" ht="21" customHeight="1" x14ac:dyDescent="0.15">
      <c r="A307" s="115"/>
      <c r="B307" s="116"/>
      <c r="C307" s="117"/>
      <c r="D307" s="118"/>
      <c r="E307" s="119" t="s">
        <v>320</v>
      </c>
      <c r="F307" s="81" t="s">
        <v>288</v>
      </c>
      <c r="G307" s="90"/>
      <c r="H307" s="90"/>
      <c r="I307" s="90"/>
      <c r="J307" s="82"/>
      <c r="K307" s="90"/>
      <c r="L307" s="90"/>
      <c r="M307" s="83"/>
      <c r="N307" s="83"/>
      <c r="O307" s="83"/>
      <c r="P307" s="83"/>
      <c r="Q307" s="120"/>
      <c r="R307" s="120"/>
      <c r="S307" s="83"/>
      <c r="T307" s="83"/>
      <c r="U307" s="83"/>
      <c r="V307" s="83"/>
      <c r="W307" s="83"/>
      <c r="X307" s="83"/>
      <c r="Y307" s="121"/>
    </row>
    <row r="308" spans="1:25" ht="21" customHeight="1" x14ac:dyDescent="0.15">
      <c r="A308" s="115"/>
      <c r="B308" s="116"/>
      <c r="C308" s="117"/>
      <c r="D308" s="118"/>
      <c r="E308" s="119" t="s">
        <v>323</v>
      </c>
      <c r="F308" s="81" t="s">
        <v>324</v>
      </c>
      <c r="G308" s="90"/>
      <c r="H308" s="90"/>
      <c r="I308" s="90"/>
      <c r="J308" s="82"/>
      <c r="K308" s="90"/>
      <c r="L308" s="90"/>
      <c r="M308" s="83"/>
      <c r="N308" s="83"/>
      <c r="O308" s="83"/>
      <c r="P308" s="83"/>
      <c r="Q308" s="120"/>
      <c r="R308" s="120"/>
      <c r="S308" s="83"/>
      <c r="T308" s="83"/>
      <c r="U308" s="83"/>
      <c r="V308" s="83"/>
      <c r="W308" s="83"/>
      <c r="X308" s="83"/>
      <c r="Y308" s="121"/>
    </row>
    <row r="309" spans="1:25" ht="21" customHeight="1" x14ac:dyDescent="0.15">
      <c r="A309" s="130" t="s">
        <v>503</v>
      </c>
      <c r="B309" s="109" t="s">
        <v>504</v>
      </c>
      <c r="C309" s="131" t="s">
        <v>189</v>
      </c>
      <c r="D309" s="132" t="s">
        <v>189</v>
      </c>
      <c r="E309" s="122" t="s">
        <v>505</v>
      </c>
      <c r="F309" s="133"/>
      <c r="G309" s="86"/>
      <c r="H309" s="86"/>
      <c r="I309" s="86"/>
      <c r="J309" s="82"/>
      <c r="K309" s="86"/>
      <c r="L309" s="86"/>
      <c r="M309" s="83"/>
      <c r="N309" s="83"/>
      <c r="O309" s="83"/>
      <c r="P309" s="83"/>
      <c r="Q309" s="120"/>
      <c r="R309" s="120"/>
      <c r="S309" s="83"/>
      <c r="T309" s="83"/>
      <c r="U309" s="83"/>
      <c r="V309" s="83"/>
      <c r="W309" s="83"/>
      <c r="X309" s="83"/>
      <c r="Y309" s="112"/>
    </row>
    <row r="310" spans="1:25" ht="21" customHeight="1" x14ac:dyDescent="0.15">
      <c r="A310" s="115"/>
      <c r="B310" s="116"/>
      <c r="C310" s="117"/>
      <c r="D310" s="118"/>
      <c r="E310" s="119" t="s">
        <v>5</v>
      </c>
      <c r="F310" s="118"/>
      <c r="G310" s="90"/>
      <c r="H310" s="90"/>
      <c r="I310" s="90"/>
      <c r="J310" s="82"/>
      <c r="K310" s="90"/>
      <c r="L310" s="90"/>
      <c r="M310" s="83"/>
      <c r="N310" s="83"/>
      <c r="O310" s="83"/>
      <c r="P310" s="83"/>
      <c r="Q310" s="120"/>
      <c r="R310" s="120"/>
      <c r="S310" s="83"/>
      <c r="T310" s="83"/>
      <c r="U310" s="83"/>
      <c r="V310" s="83"/>
      <c r="W310" s="83"/>
      <c r="X310" s="83"/>
      <c r="Y310" s="121"/>
    </row>
    <row r="311" spans="1:25" ht="21" customHeight="1" x14ac:dyDescent="0.15">
      <c r="A311" s="130" t="s">
        <v>506</v>
      </c>
      <c r="B311" s="109" t="s">
        <v>504</v>
      </c>
      <c r="C311" s="131" t="s">
        <v>247</v>
      </c>
      <c r="D311" s="132" t="s">
        <v>189</v>
      </c>
      <c r="E311" s="122" t="s">
        <v>507</v>
      </c>
      <c r="F311" s="133"/>
      <c r="G311" s="86"/>
      <c r="H311" s="86"/>
      <c r="I311" s="86"/>
      <c r="J311" s="82"/>
      <c r="K311" s="86"/>
      <c r="L311" s="86"/>
      <c r="M311" s="83"/>
      <c r="N311" s="83"/>
      <c r="O311" s="83"/>
      <c r="P311" s="83"/>
      <c r="Q311" s="120"/>
      <c r="R311" s="120"/>
      <c r="S311" s="83"/>
      <c r="T311" s="83"/>
      <c r="U311" s="83"/>
      <c r="V311" s="83"/>
      <c r="W311" s="83"/>
      <c r="X311" s="83"/>
      <c r="Y311" s="112"/>
    </row>
    <row r="312" spans="1:25" ht="21" customHeight="1" x14ac:dyDescent="0.15">
      <c r="A312" s="115"/>
      <c r="B312" s="116"/>
      <c r="C312" s="117"/>
      <c r="D312" s="118"/>
      <c r="E312" s="119" t="s">
        <v>190</v>
      </c>
      <c r="F312" s="118"/>
      <c r="G312" s="90"/>
      <c r="H312" s="90"/>
      <c r="I312" s="90"/>
      <c r="J312" s="82"/>
      <c r="K312" s="90"/>
      <c r="L312" s="90"/>
      <c r="M312" s="83"/>
      <c r="N312" s="83"/>
      <c r="O312" s="83"/>
      <c r="P312" s="83"/>
      <c r="Q312" s="120"/>
      <c r="R312" s="120"/>
      <c r="S312" s="83"/>
      <c r="T312" s="83"/>
      <c r="U312" s="83"/>
      <c r="V312" s="83"/>
      <c r="W312" s="83"/>
      <c r="X312" s="83"/>
      <c r="Y312" s="121"/>
    </row>
    <row r="313" spans="1:25" ht="21" customHeight="1" x14ac:dyDescent="0.15">
      <c r="A313" s="106" t="s">
        <v>508</v>
      </c>
      <c r="B313" s="116" t="s">
        <v>504</v>
      </c>
      <c r="C313" s="81" t="s">
        <v>247</v>
      </c>
      <c r="D313" s="81" t="s">
        <v>247</v>
      </c>
      <c r="E313" s="119" t="s">
        <v>509</v>
      </c>
      <c r="F313" s="118"/>
      <c r="G313" s="90"/>
      <c r="H313" s="90"/>
      <c r="I313" s="90"/>
      <c r="J313" s="82"/>
      <c r="K313" s="90"/>
      <c r="L313" s="90"/>
      <c r="M313" s="83"/>
      <c r="N313" s="83"/>
      <c r="O313" s="83"/>
      <c r="P313" s="83"/>
      <c r="Q313" s="120"/>
      <c r="R313" s="120"/>
      <c r="S313" s="83"/>
      <c r="T313" s="83"/>
      <c r="U313" s="83"/>
      <c r="V313" s="83"/>
      <c r="W313" s="83"/>
      <c r="X313" s="83"/>
      <c r="Y313" s="121"/>
    </row>
    <row r="314" spans="1:25" ht="21" customHeight="1" x14ac:dyDescent="0.15">
      <c r="A314" s="115"/>
      <c r="B314" s="116"/>
      <c r="C314" s="117"/>
      <c r="D314" s="118"/>
      <c r="E314" s="119" t="s">
        <v>5</v>
      </c>
      <c r="F314" s="118"/>
      <c r="G314" s="90"/>
      <c r="H314" s="90"/>
      <c r="I314" s="90"/>
      <c r="J314" s="82"/>
      <c r="K314" s="90"/>
      <c r="L314" s="90"/>
      <c r="M314" s="83"/>
      <c r="N314" s="83"/>
      <c r="O314" s="83"/>
      <c r="P314" s="83"/>
      <c r="Q314" s="120"/>
      <c r="R314" s="120"/>
      <c r="S314" s="83"/>
      <c r="T314" s="83"/>
      <c r="U314" s="83"/>
      <c r="V314" s="83"/>
      <c r="W314" s="83"/>
      <c r="X314" s="83"/>
      <c r="Y314" s="121"/>
    </row>
    <row r="315" spans="1:25" ht="21" customHeight="1" x14ac:dyDescent="0.15">
      <c r="A315" s="130"/>
      <c r="B315" s="109"/>
      <c r="C315" s="131"/>
      <c r="D315" s="132"/>
      <c r="E315" s="122" t="s">
        <v>510</v>
      </c>
      <c r="F315" s="133"/>
      <c r="G315" s="86"/>
      <c r="H315" s="86"/>
      <c r="I315" s="86"/>
      <c r="J315" s="82"/>
      <c r="K315" s="86"/>
      <c r="L315" s="86"/>
      <c r="M315" s="83"/>
      <c r="N315" s="83"/>
      <c r="O315" s="83"/>
      <c r="P315" s="83"/>
      <c r="Q315" s="120"/>
      <c r="R315" s="120"/>
      <c r="S315" s="83"/>
      <c r="T315" s="83"/>
      <c r="U315" s="83"/>
      <c r="V315" s="83"/>
      <c r="W315" s="83"/>
      <c r="X315" s="83"/>
      <c r="Y315" s="112"/>
    </row>
    <row r="316" spans="1:25" ht="21" customHeight="1" x14ac:dyDescent="0.15">
      <c r="A316" s="115"/>
      <c r="B316" s="116"/>
      <c r="C316" s="117"/>
      <c r="D316" s="118"/>
      <c r="E316" s="119" t="s">
        <v>315</v>
      </c>
      <c r="F316" s="81" t="s">
        <v>316</v>
      </c>
      <c r="G316" s="90"/>
      <c r="H316" s="90"/>
      <c r="I316" s="90"/>
      <c r="J316" s="82"/>
      <c r="K316" s="90"/>
      <c r="L316" s="90"/>
      <c r="M316" s="83"/>
      <c r="N316" s="83"/>
      <c r="O316" s="83"/>
      <c r="P316" s="83"/>
      <c r="Q316" s="120"/>
      <c r="R316" s="120"/>
      <c r="S316" s="83"/>
      <c r="T316" s="83"/>
      <c r="U316" s="83"/>
      <c r="V316" s="83"/>
      <c r="W316" s="83"/>
      <c r="X316" s="83"/>
      <c r="Y316" s="121"/>
    </row>
    <row r="317" spans="1:25" ht="21" customHeight="1" x14ac:dyDescent="0.15">
      <c r="A317" s="130" t="s">
        <v>511</v>
      </c>
      <c r="B317" s="109" t="s">
        <v>504</v>
      </c>
      <c r="C317" s="131" t="s">
        <v>358</v>
      </c>
      <c r="D317" s="132" t="s">
        <v>189</v>
      </c>
      <c r="E317" s="122" t="s">
        <v>512</v>
      </c>
      <c r="F317" s="133"/>
      <c r="G317" s="86"/>
      <c r="H317" s="86"/>
      <c r="I317" s="86"/>
      <c r="J317" s="82"/>
      <c r="K317" s="86"/>
      <c r="L317" s="86"/>
      <c r="M317" s="83"/>
      <c r="N317" s="83"/>
      <c r="O317" s="83"/>
      <c r="P317" s="83"/>
      <c r="Q317" s="120"/>
      <c r="R317" s="120"/>
      <c r="S317" s="83"/>
      <c r="T317" s="83"/>
      <c r="U317" s="83"/>
      <c r="V317" s="83"/>
      <c r="W317" s="83"/>
      <c r="X317" s="83"/>
      <c r="Y317" s="112"/>
    </row>
    <row r="318" spans="1:25" ht="21" customHeight="1" x14ac:dyDescent="0.15">
      <c r="A318" s="115"/>
      <c r="B318" s="116"/>
      <c r="C318" s="117"/>
      <c r="D318" s="118"/>
      <c r="E318" s="119" t="s">
        <v>190</v>
      </c>
      <c r="F318" s="118"/>
      <c r="G318" s="90"/>
      <c r="H318" s="90"/>
      <c r="I318" s="90"/>
      <c r="J318" s="82"/>
      <c r="K318" s="90"/>
      <c r="L318" s="90"/>
      <c r="M318" s="83"/>
      <c r="N318" s="83"/>
      <c r="O318" s="83"/>
      <c r="P318" s="83"/>
      <c r="Q318" s="120"/>
      <c r="R318" s="120"/>
      <c r="S318" s="83"/>
      <c r="T318" s="83"/>
      <c r="U318" s="83"/>
      <c r="V318" s="83"/>
      <c r="W318" s="83"/>
      <c r="X318" s="83"/>
      <c r="Y318" s="121"/>
    </row>
    <row r="319" spans="1:25" ht="21" customHeight="1" x14ac:dyDescent="0.15">
      <c r="A319" s="106" t="s">
        <v>513</v>
      </c>
      <c r="B319" s="116" t="s">
        <v>504</v>
      </c>
      <c r="C319" s="81" t="s">
        <v>358</v>
      </c>
      <c r="D319" s="81" t="s">
        <v>247</v>
      </c>
      <c r="E319" s="119" t="s">
        <v>514</v>
      </c>
      <c r="F319" s="118"/>
      <c r="G319" s="90"/>
      <c r="H319" s="90"/>
      <c r="I319" s="90"/>
      <c r="J319" s="82"/>
      <c r="K319" s="90"/>
      <c r="L319" s="90"/>
      <c r="M319" s="83"/>
      <c r="N319" s="83"/>
      <c r="O319" s="83"/>
      <c r="P319" s="83"/>
      <c r="Q319" s="120"/>
      <c r="R319" s="120"/>
      <c r="S319" s="83"/>
      <c r="T319" s="83"/>
      <c r="U319" s="83"/>
      <c r="V319" s="83"/>
      <c r="W319" s="83"/>
      <c r="X319" s="83"/>
      <c r="Y319" s="121"/>
    </row>
    <row r="320" spans="1:25" ht="21" customHeight="1" x14ac:dyDescent="0.15">
      <c r="A320" s="115"/>
      <c r="B320" s="116"/>
      <c r="C320" s="117"/>
      <c r="D320" s="118"/>
      <c r="E320" s="119" t="s">
        <v>5</v>
      </c>
      <c r="F320" s="118"/>
      <c r="G320" s="90"/>
      <c r="H320" s="90"/>
      <c r="I320" s="90"/>
      <c r="J320" s="82"/>
      <c r="K320" s="90"/>
      <c r="L320" s="90"/>
      <c r="M320" s="83"/>
      <c r="N320" s="83"/>
      <c r="O320" s="83"/>
      <c r="P320" s="83"/>
      <c r="Q320" s="120"/>
      <c r="R320" s="120"/>
      <c r="S320" s="83"/>
      <c r="T320" s="83"/>
      <c r="U320" s="83"/>
      <c r="V320" s="83"/>
      <c r="W320" s="83"/>
      <c r="X320" s="83"/>
      <c r="Y320" s="121"/>
    </row>
    <row r="321" spans="1:25" ht="21" customHeight="1" x14ac:dyDescent="0.15">
      <c r="A321" s="130"/>
      <c r="B321" s="109"/>
      <c r="C321" s="131"/>
      <c r="D321" s="132"/>
      <c r="E321" s="122" t="s">
        <v>515</v>
      </c>
      <c r="F321" s="133"/>
      <c r="G321" s="86"/>
      <c r="H321" s="86"/>
      <c r="I321" s="86"/>
      <c r="J321" s="82"/>
      <c r="K321" s="86"/>
      <c r="L321" s="86"/>
      <c r="M321" s="83"/>
      <c r="N321" s="83"/>
      <c r="O321" s="83"/>
      <c r="P321" s="83"/>
      <c r="Q321" s="120"/>
      <c r="R321" s="120"/>
      <c r="S321" s="83"/>
      <c r="T321" s="83"/>
      <c r="U321" s="83"/>
      <c r="V321" s="83"/>
      <c r="W321" s="83"/>
      <c r="X321" s="83"/>
      <c r="Y321" s="112"/>
    </row>
    <row r="322" spans="1:25" ht="21" customHeight="1" x14ac:dyDescent="0.15">
      <c r="A322" s="115"/>
      <c r="B322" s="116"/>
      <c r="C322" s="117"/>
      <c r="D322" s="118"/>
      <c r="E322" s="119" t="s">
        <v>323</v>
      </c>
      <c r="F322" s="81" t="s">
        <v>324</v>
      </c>
      <c r="G322" s="90"/>
      <c r="H322" s="90"/>
      <c r="I322" s="90"/>
      <c r="J322" s="82"/>
      <c r="K322" s="90"/>
      <c r="L322" s="90"/>
      <c r="M322" s="83"/>
      <c r="N322" s="83"/>
      <c r="O322" s="83"/>
      <c r="P322" s="83"/>
      <c r="Q322" s="120"/>
      <c r="R322" s="120"/>
      <c r="S322" s="83"/>
      <c r="T322" s="83"/>
      <c r="U322" s="83"/>
      <c r="V322" s="83"/>
      <c r="W322" s="83"/>
      <c r="X322" s="83"/>
      <c r="Y322" s="121"/>
    </row>
    <row r="323" spans="1:25" ht="21" customHeight="1" x14ac:dyDescent="0.15">
      <c r="A323" s="130"/>
      <c r="B323" s="109"/>
      <c r="C323" s="131"/>
      <c r="D323" s="132"/>
      <c r="E323" s="122" t="s">
        <v>516</v>
      </c>
      <c r="F323" s="133"/>
      <c r="G323" s="86"/>
      <c r="H323" s="86"/>
      <c r="I323" s="86"/>
      <c r="J323" s="82"/>
      <c r="K323" s="86"/>
      <c r="L323" s="86"/>
      <c r="M323" s="83"/>
      <c r="N323" s="83"/>
      <c r="O323" s="83"/>
      <c r="P323" s="83"/>
      <c r="Q323" s="120"/>
      <c r="R323" s="120"/>
      <c r="S323" s="83"/>
      <c r="T323" s="83"/>
      <c r="U323" s="83"/>
      <c r="V323" s="83"/>
      <c r="W323" s="83"/>
      <c r="X323" s="83"/>
      <c r="Y323" s="112"/>
    </row>
    <row r="324" spans="1:25" ht="21" customHeight="1" x14ac:dyDescent="0.15">
      <c r="A324" s="115"/>
      <c r="B324" s="116"/>
      <c r="C324" s="117"/>
      <c r="D324" s="118"/>
      <c r="E324" s="119" t="s">
        <v>285</v>
      </c>
      <c r="F324" s="81" t="s">
        <v>286</v>
      </c>
      <c r="G324" s="90"/>
      <c r="H324" s="90"/>
      <c r="I324" s="90"/>
      <c r="J324" s="82"/>
      <c r="K324" s="90"/>
      <c r="L324" s="90"/>
      <c r="M324" s="83"/>
      <c r="N324" s="83"/>
      <c r="O324" s="83"/>
      <c r="P324" s="83"/>
      <c r="Q324" s="120"/>
      <c r="R324" s="120"/>
      <c r="S324" s="83"/>
      <c r="T324" s="83"/>
      <c r="U324" s="83"/>
      <c r="V324" s="83"/>
      <c r="W324" s="83"/>
      <c r="X324" s="83"/>
      <c r="Y324" s="121"/>
    </row>
    <row r="325" spans="1:25" x14ac:dyDescent="0.15">
      <c r="A325" s="130" t="s">
        <v>517</v>
      </c>
      <c r="B325" s="109" t="s">
        <v>518</v>
      </c>
      <c r="C325" s="131" t="s">
        <v>189</v>
      </c>
      <c r="D325" s="132" t="s">
        <v>189</v>
      </c>
      <c r="E325" s="122" t="s">
        <v>519</v>
      </c>
      <c r="F325" s="133"/>
      <c r="G325" s="86">
        <f>G327+G348+G399</f>
        <v>11034.4</v>
      </c>
      <c r="H325" s="86">
        <f>H327+H348+H399</f>
        <v>10332.9</v>
      </c>
      <c r="I325" s="86">
        <f>I327+I348+I399</f>
        <v>1201.5</v>
      </c>
      <c r="J325" s="82">
        <f>K325+L325</f>
        <v>19910</v>
      </c>
      <c r="K325" s="86">
        <f t="shared" ref="K325:P325" si="92">K327+K348+K399</f>
        <v>11910</v>
      </c>
      <c r="L325" s="86">
        <f t="shared" si="92"/>
        <v>8000</v>
      </c>
      <c r="M325" s="86">
        <f t="shared" si="92"/>
        <v>10450</v>
      </c>
      <c r="N325" s="86">
        <f t="shared" si="92"/>
        <v>11700</v>
      </c>
      <c r="O325" s="86">
        <f t="shared" si="92"/>
        <v>0</v>
      </c>
      <c r="P325" s="86">
        <f t="shared" si="92"/>
        <v>-210</v>
      </c>
      <c r="Q325" s="120">
        <f t="shared" ref="Q325:R332" si="93">N325-K325</f>
        <v>-210</v>
      </c>
      <c r="R325" s="120">
        <f t="shared" si="93"/>
        <v>-8000</v>
      </c>
      <c r="S325" s="86">
        <f>S327+S348+S399</f>
        <v>10450</v>
      </c>
      <c r="T325" s="86">
        <f>T327+T348+T399</f>
        <v>10450</v>
      </c>
      <c r="U325" s="86">
        <f>U327+U348+U399</f>
        <v>0</v>
      </c>
      <c r="V325" s="86">
        <f>V327+V348+V399+V331</f>
        <v>10900</v>
      </c>
      <c r="W325" s="86">
        <f>W327+W348+W399</f>
        <v>10900</v>
      </c>
      <c r="X325" s="83"/>
      <c r="Y325" s="112"/>
    </row>
    <row r="326" spans="1:25" x14ac:dyDescent="0.15">
      <c r="A326" s="115"/>
      <c r="B326" s="116"/>
      <c r="C326" s="117"/>
      <c r="D326" s="118"/>
      <c r="E326" s="119" t="s">
        <v>5</v>
      </c>
      <c r="F326" s="118"/>
      <c r="G326" s="90"/>
      <c r="H326" s="90"/>
      <c r="I326" s="90"/>
      <c r="J326" s="82"/>
      <c r="K326" s="90"/>
      <c r="L326" s="90"/>
      <c r="M326" s="90"/>
      <c r="N326" s="90"/>
      <c r="O326" s="90"/>
      <c r="P326" s="90"/>
      <c r="Q326" s="120">
        <f t="shared" si="93"/>
        <v>0</v>
      </c>
      <c r="R326" s="120">
        <f t="shared" si="93"/>
        <v>0</v>
      </c>
      <c r="S326" s="90"/>
      <c r="T326" s="90"/>
      <c r="U326" s="90"/>
      <c r="V326" s="90"/>
      <c r="W326" s="90"/>
      <c r="X326" s="83"/>
      <c r="Y326" s="121"/>
    </row>
    <row r="327" spans="1:25" x14ac:dyDescent="0.15">
      <c r="A327" s="130" t="s">
        <v>520</v>
      </c>
      <c r="B327" s="109" t="s">
        <v>518</v>
      </c>
      <c r="C327" s="131" t="s">
        <v>247</v>
      </c>
      <c r="D327" s="132" t="s">
        <v>189</v>
      </c>
      <c r="E327" s="122" t="s">
        <v>521</v>
      </c>
      <c r="F327" s="133"/>
      <c r="G327" s="86">
        <f>G329</f>
        <v>604.1</v>
      </c>
      <c r="H327" s="86">
        <f t="shared" ref="H327:W327" si="94">H329</f>
        <v>1104.0999999999999</v>
      </c>
      <c r="I327" s="86">
        <f t="shared" si="94"/>
        <v>0</v>
      </c>
      <c r="J327" s="82">
        <f>K327+L327</f>
        <v>800</v>
      </c>
      <c r="K327" s="86">
        <f t="shared" si="94"/>
        <v>800</v>
      </c>
      <c r="L327" s="86">
        <f t="shared" si="94"/>
        <v>0</v>
      </c>
      <c r="M327" s="86">
        <f t="shared" si="94"/>
        <v>0</v>
      </c>
      <c r="N327" s="86">
        <f t="shared" si="94"/>
        <v>800</v>
      </c>
      <c r="O327" s="86">
        <f t="shared" si="94"/>
        <v>0</v>
      </c>
      <c r="P327" s="86">
        <f t="shared" si="94"/>
        <v>0</v>
      </c>
      <c r="Q327" s="120">
        <f t="shared" si="93"/>
        <v>0</v>
      </c>
      <c r="R327" s="120">
        <f t="shared" si="93"/>
        <v>0</v>
      </c>
      <c r="S327" s="86">
        <f t="shared" si="94"/>
        <v>0</v>
      </c>
      <c r="T327" s="86">
        <f t="shared" si="94"/>
        <v>0</v>
      </c>
      <c r="U327" s="86">
        <f t="shared" si="94"/>
        <v>0</v>
      </c>
      <c r="V327" s="86">
        <f t="shared" si="94"/>
        <v>450</v>
      </c>
      <c r="W327" s="86">
        <f t="shared" si="94"/>
        <v>450</v>
      </c>
      <c r="X327" s="83"/>
      <c r="Y327" s="112"/>
    </row>
    <row r="328" spans="1:25" x14ac:dyDescent="0.15">
      <c r="A328" s="115"/>
      <c r="B328" s="116"/>
      <c r="C328" s="117"/>
      <c r="D328" s="118"/>
      <c r="E328" s="119" t="s">
        <v>190</v>
      </c>
      <c r="F328" s="118"/>
      <c r="G328" s="90"/>
      <c r="H328" s="90"/>
      <c r="I328" s="90"/>
      <c r="J328" s="82"/>
      <c r="K328" s="90"/>
      <c r="L328" s="90"/>
      <c r="M328" s="90"/>
      <c r="N328" s="90"/>
      <c r="O328" s="90"/>
      <c r="P328" s="90"/>
      <c r="Q328" s="120">
        <f t="shared" si="93"/>
        <v>0</v>
      </c>
      <c r="R328" s="120">
        <f t="shared" si="93"/>
        <v>0</v>
      </c>
      <c r="S328" s="90"/>
      <c r="T328" s="90"/>
      <c r="U328" s="90"/>
      <c r="V328" s="90"/>
      <c r="W328" s="90"/>
      <c r="X328" s="83"/>
      <c r="Y328" s="121"/>
    </row>
    <row r="329" spans="1:25" x14ac:dyDescent="0.15">
      <c r="A329" s="106" t="s">
        <v>522</v>
      </c>
      <c r="B329" s="116" t="s">
        <v>518</v>
      </c>
      <c r="C329" s="81" t="s">
        <v>247</v>
      </c>
      <c r="D329" s="81" t="s">
        <v>247</v>
      </c>
      <c r="E329" s="119" t="s">
        <v>521</v>
      </c>
      <c r="F329" s="118"/>
      <c r="G329" s="90">
        <f>G331</f>
        <v>604.1</v>
      </c>
      <c r="H329" s="90">
        <f t="shared" ref="H329:W329" si="95">H331</f>
        <v>1104.0999999999999</v>
      </c>
      <c r="I329" s="90">
        <f t="shared" si="95"/>
        <v>0</v>
      </c>
      <c r="J329" s="82">
        <f>K329+L329</f>
        <v>800</v>
      </c>
      <c r="K329" s="90">
        <f t="shared" si="95"/>
        <v>800</v>
      </c>
      <c r="L329" s="90">
        <f t="shared" si="95"/>
        <v>0</v>
      </c>
      <c r="M329" s="90">
        <f t="shared" si="95"/>
        <v>0</v>
      </c>
      <c r="N329" s="90">
        <f t="shared" si="95"/>
        <v>800</v>
      </c>
      <c r="O329" s="90">
        <f t="shared" si="95"/>
        <v>0</v>
      </c>
      <c r="P329" s="90">
        <f t="shared" si="95"/>
        <v>0</v>
      </c>
      <c r="Q329" s="120">
        <f t="shared" si="93"/>
        <v>0</v>
      </c>
      <c r="R329" s="120">
        <f t="shared" si="93"/>
        <v>0</v>
      </c>
      <c r="S329" s="90">
        <f t="shared" si="95"/>
        <v>0</v>
      </c>
      <c r="T329" s="90">
        <f t="shared" si="95"/>
        <v>0</v>
      </c>
      <c r="U329" s="90">
        <f t="shared" si="95"/>
        <v>0</v>
      </c>
      <c r="V329" s="90">
        <f t="shared" si="95"/>
        <v>450</v>
      </c>
      <c r="W329" s="90">
        <f t="shared" si="95"/>
        <v>450</v>
      </c>
      <c r="X329" s="83"/>
      <c r="Y329" s="121"/>
    </row>
    <row r="330" spans="1:25" x14ac:dyDescent="0.15">
      <c r="A330" s="115"/>
      <c r="B330" s="116"/>
      <c r="C330" s="117"/>
      <c r="D330" s="118"/>
      <c r="E330" s="119" t="s">
        <v>5</v>
      </c>
      <c r="F330" s="118"/>
      <c r="G330" s="90"/>
      <c r="H330" s="90"/>
      <c r="I330" s="90"/>
      <c r="J330" s="82"/>
      <c r="K330" s="90"/>
      <c r="L330" s="90"/>
      <c r="M330" s="83"/>
      <c r="N330" s="83"/>
      <c r="O330" s="83"/>
      <c r="P330" s="83"/>
      <c r="Q330" s="120">
        <f t="shared" si="93"/>
        <v>0</v>
      </c>
      <c r="R330" s="120">
        <f t="shared" si="93"/>
        <v>0</v>
      </c>
      <c r="S330" s="83"/>
      <c r="T330" s="83"/>
      <c r="U330" s="83"/>
      <c r="V330" s="83"/>
      <c r="W330" s="83"/>
      <c r="X330" s="83"/>
      <c r="Y330" s="121"/>
    </row>
    <row r="331" spans="1:25" ht="21" x14ac:dyDescent="0.15">
      <c r="A331" s="130"/>
      <c r="B331" s="109"/>
      <c r="C331" s="131"/>
      <c r="D331" s="132"/>
      <c r="E331" s="122" t="s">
        <v>523</v>
      </c>
      <c r="F331" s="133"/>
      <c r="G331" s="86">
        <f>G332+G333+G334</f>
        <v>604.1</v>
      </c>
      <c r="H331" s="86">
        <f>H332+H333+H334+H335</f>
        <v>1104.0999999999999</v>
      </c>
      <c r="I331" s="86">
        <f>I332+I333</f>
        <v>0</v>
      </c>
      <c r="J331" s="82">
        <f>K331+L331</f>
        <v>800</v>
      </c>
      <c r="K331" s="86">
        <f>K332+K333+K335</f>
        <v>800</v>
      </c>
      <c r="L331" s="86">
        <f>L332+L333</f>
        <v>0</v>
      </c>
      <c r="M331" s="86">
        <f>M332+M333</f>
        <v>0</v>
      </c>
      <c r="N331" s="86">
        <f>N332+N333+N335</f>
        <v>800</v>
      </c>
      <c r="O331" s="86">
        <f>O332+O333</f>
        <v>0</v>
      </c>
      <c r="P331" s="86">
        <f>P332+P333</f>
        <v>0</v>
      </c>
      <c r="Q331" s="120">
        <f t="shared" si="93"/>
        <v>0</v>
      </c>
      <c r="R331" s="120">
        <f t="shared" si="93"/>
        <v>0</v>
      </c>
      <c r="S331" s="86">
        <f>S332+S333</f>
        <v>0</v>
      </c>
      <c r="T331" s="86">
        <f>T332+T333</f>
        <v>0</v>
      </c>
      <c r="U331" s="86">
        <f>U332+U333</f>
        <v>0</v>
      </c>
      <c r="V331" s="86">
        <f>V332+V333</f>
        <v>450</v>
      </c>
      <c r="W331" s="86">
        <f>W332+W333</f>
        <v>450</v>
      </c>
      <c r="X331" s="83"/>
      <c r="Y331" s="112"/>
    </row>
    <row r="332" spans="1:25" ht="11.25" x14ac:dyDescent="0.15">
      <c r="A332" s="134"/>
      <c r="B332" s="134"/>
      <c r="C332" s="134"/>
      <c r="D332" s="134"/>
      <c r="E332" s="141" t="s">
        <v>336</v>
      </c>
      <c r="F332" s="134" t="s">
        <v>268</v>
      </c>
      <c r="G332" s="135">
        <f>H332+I332</f>
        <v>138</v>
      </c>
      <c r="H332" s="135">
        <v>138</v>
      </c>
      <c r="I332" s="135">
        <v>0</v>
      </c>
      <c r="J332" s="82">
        <f>K332+L332</f>
        <v>0</v>
      </c>
      <c r="K332" s="89">
        <v>0</v>
      </c>
      <c r="L332" s="136">
        <v>0</v>
      </c>
      <c r="M332" s="83">
        <f>N332+O332</f>
        <v>0</v>
      </c>
      <c r="N332" s="83">
        <v>0</v>
      </c>
      <c r="O332" s="83"/>
      <c r="P332" s="137">
        <f>M332-J332</f>
        <v>0</v>
      </c>
      <c r="Q332" s="120">
        <f t="shared" si="93"/>
        <v>0</v>
      </c>
      <c r="R332" s="120">
        <f t="shared" si="93"/>
        <v>0</v>
      </c>
      <c r="S332" s="83">
        <f>T332+U332</f>
        <v>0</v>
      </c>
      <c r="T332" s="83">
        <f>N332*5%+N332</f>
        <v>0</v>
      </c>
      <c r="U332" s="83"/>
      <c r="V332" s="83">
        <f>W332+X332</f>
        <v>450</v>
      </c>
      <c r="W332" s="83">
        <v>450</v>
      </c>
      <c r="X332" s="83"/>
      <c r="Y332" s="121"/>
    </row>
    <row r="333" spans="1:25" x14ac:dyDescent="0.15">
      <c r="A333" s="115"/>
      <c r="B333" s="116"/>
      <c r="C333" s="117"/>
      <c r="D333" s="118"/>
      <c r="E333" s="119" t="s">
        <v>283</v>
      </c>
      <c r="F333" s="81" t="s">
        <v>284</v>
      </c>
      <c r="G333" s="90"/>
      <c r="H333" s="90">
        <v>0</v>
      </c>
      <c r="I333" s="90"/>
      <c r="J333" s="82"/>
      <c r="K333" s="90"/>
      <c r="L333" s="90"/>
      <c r="M333" s="83"/>
      <c r="N333" s="83"/>
      <c r="O333" s="83"/>
      <c r="P333" s="83"/>
      <c r="Q333" s="120"/>
      <c r="R333" s="120"/>
      <c r="S333" s="83"/>
      <c r="T333" s="83"/>
      <c r="U333" s="83"/>
      <c r="V333" s="83"/>
      <c r="W333" s="83"/>
      <c r="X333" s="83"/>
      <c r="Y333" s="121"/>
    </row>
    <row r="334" spans="1:25" ht="11.25" x14ac:dyDescent="0.15">
      <c r="A334" s="115"/>
      <c r="B334" s="116"/>
      <c r="C334" s="117"/>
      <c r="D334" s="118"/>
      <c r="E334" s="141" t="s">
        <v>340</v>
      </c>
      <c r="F334" s="134" t="s">
        <v>292</v>
      </c>
      <c r="G334" s="90">
        <f>H334</f>
        <v>466.1</v>
      </c>
      <c r="H334" s="90">
        <v>466.1</v>
      </c>
      <c r="I334" s="90"/>
      <c r="J334" s="82"/>
      <c r="K334" s="90"/>
      <c r="L334" s="90"/>
      <c r="M334" s="83"/>
      <c r="N334" s="83"/>
      <c r="O334" s="83"/>
      <c r="P334" s="83"/>
      <c r="Q334" s="120"/>
      <c r="R334" s="120"/>
      <c r="S334" s="83"/>
      <c r="T334" s="83"/>
      <c r="U334" s="83"/>
      <c r="V334" s="83"/>
      <c r="W334" s="83"/>
      <c r="X334" s="83"/>
      <c r="Y334" s="121"/>
    </row>
    <row r="335" spans="1:25" ht="22.5" x14ac:dyDescent="0.15">
      <c r="A335" s="134"/>
      <c r="B335" s="143"/>
      <c r="C335" s="134"/>
      <c r="D335" s="134"/>
      <c r="E335" s="141" t="s">
        <v>347</v>
      </c>
      <c r="F335" s="134">
        <v>4819</v>
      </c>
      <c r="G335" s="135">
        <f>H335+I335</f>
        <v>500</v>
      </c>
      <c r="H335" s="135">
        <v>500</v>
      </c>
      <c r="I335" s="135">
        <v>0</v>
      </c>
      <c r="J335" s="82"/>
      <c r="K335" s="89">
        <v>800</v>
      </c>
      <c r="L335" s="136">
        <v>0</v>
      </c>
      <c r="M335" s="83">
        <f>N335+O335</f>
        <v>800</v>
      </c>
      <c r="N335" s="83">
        <v>800</v>
      </c>
      <c r="O335" s="83"/>
      <c r="P335" s="137">
        <f>M335-J335</f>
        <v>800</v>
      </c>
      <c r="Q335" s="120">
        <f>N335-K335</f>
        <v>0</v>
      </c>
      <c r="R335" s="120">
        <f>O335-L335</f>
        <v>0</v>
      </c>
      <c r="S335" s="83">
        <f>T335+U335</f>
        <v>0</v>
      </c>
      <c r="T335" s="83"/>
      <c r="U335" s="83"/>
      <c r="V335" s="83">
        <f>W335+X335</f>
        <v>0</v>
      </c>
      <c r="W335" s="83">
        <f>T335*4%+T335</f>
        <v>0</v>
      </c>
      <c r="X335" s="83"/>
      <c r="Y335" s="121"/>
    </row>
    <row r="336" spans="1:25" ht="21" x14ac:dyDescent="0.15">
      <c r="A336" s="130"/>
      <c r="B336" s="109"/>
      <c r="C336" s="131"/>
      <c r="D336" s="132"/>
      <c r="E336" s="122" t="s">
        <v>524</v>
      </c>
      <c r="F336" s="133"/>
      <c r="G336" s="86"/>
      <c r="H336" s="86"/>
      <c r="I336" s="86"/>
      <c r="J336" s="82"/>
      <c r="K336" s="86"/>
      <c r="L336" s="86"/>
      <c r="M336" s="83"/>
      <c r="N336" s="83"/>
      <c r="O336" s="83"/>
      <c r="P336" s="83"/>
      <c r="Q336" s="120"/>
      <c r="R336" s="120"/>
      <c r="S336" s="83"/>
      <c r="T336" s="83"/>
      <c r="U336" s="83"/>
      <c r="V336" s="83"/>
      <c r="W336" s="83"/>
      <c r="X336" s="83"/>
      <c r="Y336" s="112"/>
    </row>
    <row r="337" spans="1:25" x14ac:dyDescent="0.15">
      <c r="A337" s="115"/>
      <c r="B337" s="116"/>
      <c r="C337" s="117"/>
      <c r="D337" s="118"/>
      <c r="E337" s="119" t="s">
        <v>257</v>
      </c>
      <c r="F337" s="81" t="s">
        <v>258</v>
      </c>
      <c r="G337" s="90"/>
      <c r="H337" s="90"/>
      <c r="I337" s="90"/>
      <c r="J337" s="82"/>
      <c r="K337" s="90"/>
      <c r="L337" s="90"/>
      <c r="M337" s="83"/>
      <c r="N337" s="83"/>
      <c r="O337" s="83"/>
      <c r="P337" s="83"/>
      <c r="Q337" s="120"/>
      <c r="R337" s="120"/>
      <c r="S337" s="83"/>
      <c r="T337" s="83"/>
      <c r="U337" s="83"/>
      <c r="V337" s="83"/>
      <c r="W337" s="83"/>
      <c r="X337" s="83"/>
      <c r="Y337" s="121"/>
    </row>
    <row r="338" spans="1:25" x14ac:dyDescent="0.15">
      <c r="A338" s="115"/>
      <c r="B338" s="116"/>
      <c r="C338" s="117"/>
      <c r="D338" s="118"/>
      <c r="E338" s="119" t="s">
        <v>259</v>
      </c>
      <c r="F338" s="81" t="s">
        <v>260</v>
      </c>
      <c r="G338" s="90"/>
      <c r="H338" s="90"/>
      <c r="I338" s="90"/>
      <c r="J338" s="82"/>
      <c r="K338" s="90"/>
      <c r="L338" s="90"/>
      <c r="M338" s="83"/>
      <c r="N338" s="83"/>
      <c r="O338" s="83"/>
      <c r="P338" s="83"/>
      <c r="Q338" s="120"/>
      <c r="R338" s="120"/>
      <c r="S338" s="83"/>
      <c r="T338" s="83"/>
      <c r="U338" s="83"/>
      <c r="V338" s="83"/>
      <c r="W338" s="83"/>
      <c r="X338" s="83"/>
      <c r="Y338" s="121"/>
    </row>
    <row r="339" spans="1:25" ht="21" x14ac:dyDescent="0.15">
      <c r="A339" s="115"/>
      <c r="B339" s="116"/>
      <c r="C339" s="117"/>
      <c r="D339" s="118"/>
      <c r="E339" s="119" t="s">
        <v>320</v>
      </c>
      <c r="F339" s="81" t="s">
        <v>288</v>
      </c>
      <c r="G339" s="90"/>
      <c r="H339" s="90"/>
      <c r="I339" s="90"/>
      <c r="J339" s="82"/>
      <c r="K339" s="90"/>
      <c r="L339" s="90"/>
      <c r="M339" s="83"/>
      <c r="N339" s="83"/>
      <c r="O339" s="83"/>
      <c r="P339" s="83"/>
      <c r="Q339" s="120"/>
      <c r="R339" s="120"/>
      <c r="S339" s="83"/>
      <c r="T339" s="83"/>
      <c r="U339" s="83"/>
      <c r="V339" s="83"/>
      <c r="W339" s="83"/>
      <c r="X339" s="83"/>
      <c r="Y339" s="121"/>
    </row>
    <row r="340" spans="1:25" x14ac:dyDescent="0.15">
      <c r="A340" s="115"/>
      <c r="B340" s="116"/>
      <c r="C340" s="117"/>
      <c r="D340" s="118"/>
      <c r="E340" s="119" t="s">
        <v>433</v>
      </c>
      <c r="F340" s="81" t="s">
        <v>434</v>
      </c>
      <c r="G340" s="90"/>
      <c r="H340" s="90"/>
      <c r="I340" s="90"/>
      <c r="J340" s="82"/>
      <c r="K340" s="90"/>
      <c r="L340" s="90"/>
      <c r="M340" s="83"/>
      <c r="N340" s="83"/>
      <c r="O340" s="83"/>
      <c r="P340" s="83"/>
      <c r="Q340" s="120"/>
      <c r="R340" s="120"/>
      <c r="S340" s="83"/>
      <c r="T340" s="83"/>
      <c r="U340" s="83"/>
      <c r="V340" s="83"/>
      <c r="W340" s="83"/>
      <c r="X340" s="83"/>
      <c r="Y340" s="121"/>
    </row>
    <row r="341" spans="1:25" x14ac:dyDescent="0.15">
      <c r="A341" s="115"/>
      <c r="B341" s="116"/>
      <c r="C341" s="117"/>
      <c r="D341" s="118"/>
      <c r="E341" s="119" t="s">
        <v>321</v>
      </c>
      <c r="F341" s="81" t="s">
        <v>322</v>
      </c>
      <c r="G341" s="90"/>
      <c r="H341" s="90"/>
      <c r="I341" s="90"/>
      <c r="J341" s="82"/>
      <c r="K341" s="90"/>
      <c r="L341" s="90"/>
      <c r="M341" s="83"/>
      <c r="N341" s="83"/>
      <c r="O341" s="83"/>
      <c r="P341" s="83"/>
      <c r="Q341" s="120"/>
      <c r="R341" s="120"/>
      <c r="S341" s="83"/>
      <c r="T341" s="83"/>
      <c r="U341" s="83"/>
      <c r="V341" s="83"/>
      <c r="W341" s="83"/>
      <c r="X341" s="83"/>
      <c r="Y341" s="121"/>
    </row>
    <row r="342" spans="1:25" x14ac:dyDescent="0.15">
      <c r="A342" s="115"/>
      <c r="B342" s="116"/>
      <c r="C342" s="117"/>
      <c r="D342" s="118"/>
      <c r="E342" s="119" t="s">
        <v>323</v>
      </c>
      <c r="F342" s="81" t="s">
        <v>324</v>
      </c>
      <c r="G342" s="90"/>
      <c r="H342" s="90"/>
      <c r="I342" s="90"/>
      <c r="J342" s="82"/>
      <c r="K342" s="90"/>
      <c r="L342" s="90"/>
      <c r="M342" s="83"/>
      <c r="N342" s="83"/>
      <c r="O342" s="83"/>
      <c r="P342" s="83"/>
      <c r="Q342" s="120"/>
      <c r="R342" s="120"/>
      <c r="S342" s="83"/>
      <c r="T342" s="83"/>
      <c r="U342" s="83"/>
      <c r="V342" s="83"/>
      <c r="W342" s="83"/>
      <c r="X342" s="83"/>
      <c r="Y342" s="121"/>
    </row>
    <row r="343" spans="1:25" x14ac:dyDescent="0.15">
      <c r="A343" s="115"/>
      <c r="B343" s="116"/>
      <c r="C343" s="117"/>
      <c r="D343" s="118"/>
      <c r="E343" s="119" t="s">
        <v>315</v>
      </c>
      <c r="F343" s="81" t="s">
        <v>316</v>
      </c>
      <c r="G343" s="90"/>
      <c r="H343" s="90"/>
      <c r="I343" s="90"/>
      <c r="J343" s="82"/>
      <c r="K343" s="90"/>
      <c r="L343" s="90"/>
      <c r="M343" s="83"/>
      <c r="N343" s="83"/>
      <c r="O343" s="83"/>
      <c r="P343" s="83"/>
      <c r="Q343" s="120"/>
      <c r="R343" s="120"/>
      <c r="S343" s="83"/>
      <c r="T343" s="83"/>
      <c r="U343" s="83"/>
      <c r="V343" s="83"/>
      <c r="W343" s="83"/>
      <c r="X343" s="83"/>
      <c r="Y343" s="121"/>
    </row>
    <row r="344" spans="1:25" x14ac:dyDescent="0.15">
      <c r="A344" s="130"/>
      <c r="B344" s="109"/>
      <c r="C344" s="131"/>
      <c r="D344" s="132"/>
      <c r="E344" s="122" t="s">
        <v>525</v>
      </c>
      <c r="F344" s="133"/>
      <c r="G344" s="86"/>
      <c r="H344" s="86"/>
      <c r="I344" s="86"/>
      <c r="J344" s="82"/>
      <c r="K344" s="86"/>
      <c r="L344" s="86"/>
      <c r="M344" s="83"/>
      <c r="N344" s="83"/>
      <c r="O344" s="83"/>
      <c r="P344" s="83"/>
      <c r="Q344" s="120"/>
      <c r="R344" s="120"/>
      <c r="S344" s="83"/>
      <c r="T344" s="83"/>
      <c r="U344" s="83"/>
      <c r="V344" s="83"/>
      <c r="W344" s="83"/>
      <c r="X344" s="83"/>
      <c r="Y344" s="112"/>
    </row>
    <row r="345" spans="1:25" x14ac:dyDescent="0.15">
      <c r="A345" s="115"/>
      <c r="B345" s="116"/>
      <c r="C345" s="117"/>
      <c r="D345" s="118"/>
      <c r="E345" s="119" t="s">
        <v>283</v>
      </c>
      <c r="F345" s="81" t="s">
        <v>284</v>
      </c>
      <c r="G345" s="90"/>
      <c r="H345" s="90"/>
      <c r="I345" s="90"/>
      <c r="J345" s="82"/>
      <c r="K345" s="90"/>
      <c r="L345" s="90"/>
      <c r="M345" s="83"/>
      <c r="N345" s="83"/>
      <c r="O345" s="83"/>
      <c r="P345" s="83"/>
      <c r="Q345" s="120"/>
      <c r="R345" s="120"/>
      <c r="S345" s="83"/>
      <c r="T345" s="83"/>
      <c r="U345" s="83"/>
      <c r="V345" s="83"/>
      <c r="W345" s="83"/>
      <c r="X345" s="83"/>
      <c r="Y345" s="121"/>
    </row>
    <row r="346" spans="1:25" ht="21" x14ac:dyDescent="0.15">
      <c r="A346" s="130"/>
      <c r="B346" s="109"/>
      <c r="C346" s="131"/>
      <c r="D346" s="132"/>
      <c r="E346" s="122" t="s">
        <v>526</v>
      </c>
      <c r="F346" s="133"/>
      <c r="G346" s="86"/>
      <c r="H346" s="86"/>
      <c r="I346" s="86"/>
      <c r="J346" s="82"/>
      <c r="K346" s="86"/>
      <c r="L346" s="86"/>
      <c r="M346" s="83"/>
      <c r="N346" s="83"/>
      <c r="O346" s="83"/>
      <c r="P346" s="83"/>
      <c r="Q346" s="120"/>
      <c r="R346" s="120"/>
      <c r="S346" s="83"/>
      <c r="T346" s="83"/>
      <c r="U346" s="83"/>
      <c r="V346" s="83"/>
      <c r="W346" s="83"/>
      <c r="X346" s="83"/>
      <c r="Y346" s="112"/>
    </row>
    <row r="347" spans="1:25" x14ac:dyDescent="0.15">
      <c r="A347" s="115"/>
      <c r="B347" s="116"/>
      <c r="C347" s="117"/>
      <c r="D347" s="118"/>
      <c r="E347" s="119" t="s">
        <v>321</v>
      </c>
      <c r="F347" s="81" t="s">
        <v>322</v>
      </c>
      <c r="G347" s="90"/>
      <c r="H347" s="90"/>
      <c r="I347" s="90"/>
      <c r="J347" s="82"/>
      <c r="K347" s="90"/>
      <c r="L347" s="90"/>
      <c r="M347" s="83"/>
      <c r="N347" s="83"/>
      <c r="O347" s="83"/>
      <c r="P347" s="83"/>
      <c r="Q347" s="120"/>
      <c r="R347" s="120"/>
      <c r="S347" s="83"/>
      <c r="T347" s="83"/>
      <c r="U347" s="83"/>
      <c r="V347" s="83"/>
      <c r="W347" s="83"/>
      <c r="X347" s="83"/>
      <c r="Y347" s="121"/>
    </row>
    <row r="348" spans="1:25" x14ac:dyDescent="0.15">
      <c r="A348" s="130" t="s">
        <v>527</v>
      </c>
      <c r="B348" s="109" t="s">
        <v>518</v>
      </c>
      <c r="C348" s="131" t="s">
        <v>381</v>
      </c>
      <c r="D348" s="132" t="s">
        <v>189</v>
      </c>
      <c r="E348" s="122" t="s">
        <v>528</v>
      </c>
      <c r="F348" s="133"/>
      <c r="G348" s="86">
        <f>G368+G392+G366</f>
        <v>10430.299999999999</v>
      </c>
      <c r="H348" s="86">
        <f>H368+H392</f>
        <v>9228.7999999999993</v>
      </c>
      <c r="I348" s="86">
        <f>I368+I392+I362</f>
        <v>1201.5</v>
      </c>
      <c r="J348" s="82">
        <f>K348+L348</f>
        <v>18660</v>
      </c>
      <c r="K348" s="86">
        <f t="shared" ref="K348:P348" si="96">K368+K392</f>
        <v>10660</v>
      </c>
      <c r="L348" s="86">
        <f t="shared" si="96"/>
        <v>8000</v>
      </c>
      <c r="M348" s="86">
        <f t="shared" si="96"/>
        <v>10000</v>
      </c>
      <c r="N348" s="86">
        <f t="shared" si="96"/>
        <v>10450</v>
      </c>
      <c r="O348" s="86">
        <f t="shared" si="96"/>
        <v>0</v>
      </c>
      <c r="P348" s="86">
        <f t="shared" si="96"/>
        <v>-210</v>
      </c>
      <c r="Q348" s="120">
        <f>N348-K348</f>
        <v>-210</v>
      </c>
      <c r="R348" s="120">
        <f>O348-L348</f>
        <v>-8000</v>
      </c>
      <c r="S348" s="86">
        <f>S368+S392</f>
        <v>10000</v>
      </c>
      <c r="T348" s="86">
        <f>T368+T392</f>
        <v>10000</v>
      </c>
      <c r="U348" s="86">
        <f>U368+U392</f>
        <v>0</v>
      </c>
      <c r="V348" s="86">
        <f>V368+V392</f>
        <v>10000</v>
      </c>
      <c r="W348" s="86">
        <f>W368+W392</f>
        <v>10000</v>
      </c>
      <c r="X348" s="83"/>
      <c r="Y348" s="112"/>
    </row>
    <row r="349" spans="1:25" x14ac:dyDescent="0.15">
      <c r="A349" s="115"/>
      <c r="B349" s="116"/>
      <c r="C349" s="117"/>
      <c r="D349" s="118"/>
      <c r="E349" s="119" t="s">
        <v>190</v>
      </c>
      <c r="F349" s="118"/>
      <c r="G349" s="90"/>
      <c r="H349" s="90"/>
      <c r="I349" s="90"/>
      <c r="J349" s="82"/>
      <c r="K349" s="90"/>
      <c r="L349" s="90"/>
      <c r="M349" s="83"/>
      <c r="N349" s="83"/>
      <c r="O349" s="83"/>
      <c r="P349" s="83"/>
      <c r="Q349" s="120"/>
      <c r="R349" s="120"/>
      <c r="S349" s="83"/>
      <c r="T349" s="83"/>
      <c r="U349" s="83"/>
      <c r="V349" s="83"/>
      <c r="W349" s="83"/>
      <c r="X349" s="83"/>
      <c r="Y349" s="121"/>
    </row>
    <row r="350" spans="1:25" x14ac:dyDescent="0.15">
      <c r="A350" s="106" t="s">
        <v>529</v>
      </c>
      <c r="B350" s="116" t="s">
        <v>518</v>
      </c>
      <c r="C350" s="81" t="s">
        <v>381</v>
      </c>
      <c r="D350" s="81" t="s">
        <v>247</v>
      </c>
      <c r="E350" s="119" t="s">
        <v>530</v>
      </c>
      <c r="F350" s="118"/>
      <c r="G350" s="90"/>
      <c r="H350" s="90"/>
      <c r="I350" s="90"/>
      <c r="J350" s="82"/>
      <c r="K350" s="90"/>
      <c r="L350" s="90"/>
      <c r="M350" s="83"/>
      <c r="N350" s="83"/>
      <c r="O350" s="83"/>
      <c r="P350" s="83"/>
      <c r="Q350" s="120"/>
      <c r="R350" s="120"/>
      <c r="S350" s="83"/>
      <c r="T350" s="83"/>
      <c r="U350" s="83"/>
      <c r="V350" s="83"/>
      <c r="W350" s="83"/>
      <c r="X350" s="83"/>
      <c r="Y350" s="121"/>
    </row>
    <row r="351" spans="1:25" x14ac:dyDescent="0.15">
      <c r="A351" s="115"/>
      <c r="B351" s="116"/>
      <c r="C351" s="117"/>
      <c r="D351" s="118"/>
      <c r="E351" s="119" t="s">
        <v>5</v>
      </c>
      <c r="F351" s="118"/>
      <c r="G351" s="90"/>
      <c r="H351" s="90"/>
      <c r="I351" s="90"/>
      <c r="J351" s="82"/>
      <c r="K351" s="90"/>
      <c r="L351" s="90"/>
      <c r="M351" s="83"/>
      <c r="N351" s="83"/>
      <c r="O351" s="83"/>
      <c r="P351" s="83"/>
      <c r="Q351" s="120"/>
      <c r="R351" s="120"/>
      <c r="S351" s="83"/>
      <c r="T351" s="83"/>
      <c r="U351" s="83"/>
      <c r="V351" s="83"/>
      <c r="W351" s="83"/>
      <c r="X351" s="83"/>
      <c r="Y351" s="121"/>
    </row>
    <row r="352" spans="1:25" x14ac:dyDescent="0.15">
      <c r="A352" s="130"/>
      <c r="B352" s="109"/>
      <c r="C352" s="131"/>
      <c r="D352" s="132"/>
      <c r="E352" s="122" t="s">
        <v>531</v>
      </c>
      <c r="F352" s="133"/>
      <c r="G352" s="86"/>
      <c r="H352" s="86"/>
      <c r="I352" s="86"/>
      <c r="J352" s="82"/>
      <c r="K352" s="86"/>
      <c r="L352" s="86"/>
      <c r="M352" s="83"/>
      <c r="N352" s="83"/>
      <c r="O352" s="83"/>
      <c r="P352" s="83"/>
      <c r="Q352" s="120"/>
      <c r="R352" s="120"/>
      <c r="S352" s="83"/>
      <c r="T352" s="83"/>
      <c r="U352" s="83"/>
      <c r="V352" s="83"/>
      <c r="W352" s="83"/>
      <c r="X352" s="83"/>
      <c r="Y352" s="112"/>
    </row>
    <row r="353" spans="1:25" ht="21" x14ac:dyDescent="0.15">
      <c r="A353" s="115"/>
      <c r="B353" s="116"/>
      <c r="C353" s="117"/>
      <c r="D353" s="118"/>
      <c r="E353" s="119" t="s">
        <v>301</v>
      </c>
      <c r="F353" s="81" t="s">
        <v>302</v>
      </c>
      <c r="G353" s="90"/>
      <c r="H353" s="90"/>
      <c r="I353" s="90"/>
      <c r="J353" s="82"/>
      <c r="K353" s="90"/>
      <c r="L353" s="90"/>
      <c r="M353" s="83"/>
      <c r="N353" s="83"/>
      <c r="O353" s="83"/>
      <c r="P353" s="83"/>
      <c r="Q353" s="120"/>
      <c r="R353" s="120"/>
      <c r="S353" s="83"/>
      <c r="T353" s="83"/>
      <c r="U353" s="83"/>
      <c r="V353" s="83"/>
      <c r="W353" s="83"/>
      <c r="X353" s="83"/>
      <c r="Y353" s="121"/>
    </row>
    <row r="354" spans="1:25" ht="21" x14ac:dyDescent="0.15">
      <c r="A354" s="130"/>
      <c r="B354" s="109"/>
      <c r="C354" s="131"/>
      <c r="D354" s="132"/>
      <c r="E354" s="122" t="s">
        <v>532</v>
      </c>
      <c r="F354" s="133"/>
      <c r="G354" s="86"/>
      <c r="H354" s="86"/>
      <c r="I354" s="86"/>
      <c r="J354" s="82"/>
      <c r="K354" s="86"/>
      <c r="L354" s="86"/>
      <c r="M354" s="83"/>
      <c r="N354" s="83"/>
      <c r="O354" s="83"/>
      <c r="P354" s="83"/>
      <c r="Q354" s="120"/>
      <c r="R354" s="120"/>
      <c r="S354" s="83"/>
      <c r="T354" s="83"/>
      <c r="U354" s="83"/>
      <c r="V354" s="83"/>
      <c r="W354" s="83"/>
      <c r="X354" s="83"/>
      <c r="Y354" s="112"/>
    </row>
    <row r="355" spans="1:25" x14ac:dyDescent="0.15">
      <c r="A355" s="115"/>
      <c r="B355" s="116"/>
      <c r="C355" s="117"/>
      <c r="D355" s="118"/>
      <c r="E355" s="119" t="s">
        <v>315</v>
      </c>
      <c r="F355" s="81" t="s">
        <v>316</v>
      </c>
      <c r="G355" s="90"/>
      <c r="H355" s="90"/>
      <c r="I355" s="90"/>
      <c r="J355" s="82"/>
      <c r="K355" s="90"/>
      <c r="L355" s="90"/>
      <c r="M355" s="83"/>
      <c r="N355" s="83"/>
      <c r="O355" s="83"/>
      <c r="P355" s="83"/>
      <c r="Q355" s="120"/>
      <c r="R355" s="120"/>
      <c r="S355" s="83"/>
      <c r="T355" s="83"/>
      <c r="U355" s="83"/>
      <c r="V355" s="83"/>
      <c r="W355" s="83"/>
      <c r="X355" s="83"/>
      <c r="Y355" s="121"/>
    </row>
    <row r="356" spans="1:25" x14ac:dyDescent="0.15">
      <c r="A356" s="106" t="s">
        <v>533</v>
      </c>
      <c r="B356" s="116" t="s">
        <v>518</v>
      </c>
      <c r="C356" s="81" t="s">
        <v>381</v>
      </c>
      <c r="D356" s="81" t="s">
        <v>381</v>
      </c>
      <c r="E356" s="119" t="s">
        <v>534</v>
      </c>
      <c r="F356" s="118"/>
      <c r="G356" s="90"/>
      <c r="H356" s="90"/>
      <c r="I356" s="90"/>
      <c r="J356" s="82"/>
      <c r="K356" s="90"/>
      <c r="L356" s="90"/>
      <c r="M356" s="83"/>
      <c r="N356" s="83"/>
      <c r="O356" s="83"/>
      <c r="P356" s="83"/>
      <c r="Q356" s="120"/>
      <c r="R356" s="120"/>
      <c r="S356" s="83"/>
      <c r="T356" s="83"/>
      <c r="U356" s="83"/>
      <c r="V356" s="83"/>
      <c r="W356" s="83"/>
      <c r="X356" s="83"/>
      <c r="Y356" s="121"/>
    </row>
    <row r="357" spans="1:25" x14ac:dyDescent="0.15">
      <c r="A357" s="115"/>
      <c r="B357" s="116"/>
      <c r="C357" s="117"/>
      <c r="D357" s="118"/>
      <c r="E357" s="119" t="s">
        <v>5</v>
      </c>
      <c r="F357" s="118"/>
      <c r="G357" s="90"/>
      <c r="H357" s="90"/>
      <c r="I357" s="90"/>
      <c r="J357" s="82"/>
      <c r="K357" s="90"/>
      <c r="L357" s="90"/>
      <c r="M357" s="83"/>
      <c r="N357" s="83"/>
      <c r="O357" s="83"/>
      <c r="P357" s="83"/>
      <c r="Q357" s="120"/>
      <c r="R357" s="120"/>
      <c r="S357" s="83"/>
      <c r="T357" s="83"/>
      <c r="U357" s="83"/>
      <c r="V357" s="83"/>
      <c r="W357" s="83"/>
      <c r="X357" s="83"/>
      <c r="Y357" s="121"/>
    </row>
    <row r="358" spans="1:25" ht="21" x14ac:dyDescent="0.15">
      <c r="A358" s="130"/>
      <c r="B358" s="109"/>
      <c r="C358" s="131"/>
      <c r="D358" s="132"/>
      <c r="E358" s="122" t="s">
        <v>535</v>
      </c>
      <c r="F358" s="133"/>
      <c r="G358" s="86"/>
      <c r="H358" s="86"/>
      <c r="I358" s="86"/>
      <c r="J358" s="82"/>
      <c r="K358" s="86"/>
      <c r="L358" s="86"/>
      <c r="M358" s="83"/>
      <c r="N358" s="83"/>
      <c r="O358" s="83"/>
      <c r="P358" s="83"/>
      <c r="Q358" s="120"/>
      <c r="R358" s="120"/>
      <c r="S358" s="83"/>
      <c r="T358" s="83"/>
      <c r="U358" s="83"/>
      <c r="V358" s="83"/>
      <c r="W358" s="83"/>
      <c r="X358" s="83"/>
      <c r="Y358" s="112"/>
    </row>
    <row r="359" spans="1:25" ht="21" x14ac:dyDescent="0.15">
      <c r="A359" s="115"/>
      <c r="B359" s="116"/>
      <c r="C359" s="117"/>
      <c r="D359" s="118"/>
      <c r="E359" s="119" t="s">
        <v>301</v>
      </c>
      <c r="F359" s="81" t="s">
        <v>302</v>
      </c>
      <c r="G359" s="90"/>
      <c r="H359" s="90"/>
      <c r="I359" s="90"/>
      <c r="J359" s="82"/>
      <c r="K359" s="90"/>
      <c r="L359" s="90"/>
      <c r="M359" s="83"/>
      <c r="N359" s="83"/>
      <c r="O359" s="83"/>
      <c r="P359" s="83"/>
      <c r="Q359" s="120"/>
      <c r="R359" s="120"/>
      <c r="S359" s="83"/>
      <c r="T359" s="83"/>
      <c r="U359" s="83"/>
      <c r="V359" s="83"/>
      <c r="W359" s="83"/>
      <c r="X359" s="83"/>
      <c r="Y359" s="121"/>
    </row>
    <row r="360" spans="1:25" x14ac:dyDescent="0.15">
      <c r="A360" s="130"/>
      <c r="B360" s="109"/>
      <c r="C360" s="131"/>
      <c r="D360" s="132"/>
      <c r="E360" s="122" t="s">
        <v>536</v>
      </c>
      <c r="F360" s="133"/>
      <c r="G360" s="86"/>
      <c r="H360" s="86"/>
      <c r="I360" s="86"/>
      <c r="J360" s="82"/>
      <c r="K360" s="86"/>
      <c r="L360" s="86"/>
      <c r="M360" s="83"/>
      <c r="N360" s="83"/>
      <c r="O360" s="83"/>
      <c r="P360" s="83"/>
      <c r="Q360" s="120"/>
      <c r="R360" s="120"/>
      <c r="S360" s="83"/>
      <c r="T360" s="83"/>
      <c r="U360" s="83"/>
      <c r="V360" s="83"/>
      <c r="W360" s="83"/>
      <c r="X360" s="83"/>
      <c r="Y360" s="112"/>
    </row>
    <row r="361" spans="1:25" x14ac:dyDescent="0.15">
      <c r="A361" s="115"/>
      <c r="B361" s="116"/>
      <c r="C361" s="117"/>
      <c r="D361" s="118"/>
      <c r="E361" s="119" t="s">
        <v>323</v>
      </c>
      <c r="F361" s="81" t="s">
        <v>324</v>
      </c>
      <c r="G361" s="90"/>
      <c r="H361" s="90"/>
      <c r="I361" s="90"/>
      <c r="J361" s="82"/>
      <c r="K361" s="90"/>
      <c r="L361" s="90"/>
      <c r="M361" s="83"/>
      <c r="N361" s="83"/>
      <c r="O361" s="83"/>
      <c r="P361" s="83"/>
      <c r="Q361" s="120"/>
      <c r="R361" s="120"/>
      <c r="S361" s="83"/>
      <c r="T361" s="83"/>
      <c r="U361" s="83"/>
      <c r="V361" s="83"/>
      <c r="W361" s="83"/>
      <c r="X361" s="83"/>
      <c r="Y361" s="121"/>
    </row>
    <row r="362" spans="1:25" x14ac:dyDescent="0.15">
      <c r="A362" s="106" t="s">
        <v>537</v>
      </c>
      <c r="B362" s="116" t="s">
        <v>518</v>
      </c>
      <c r="C362" s="81" t="s">
        <v>381</v>
      </c>
      <c r="D362" s="81" t="s">
        <v>325</v>
      </c>
      <c r="E362" s="119" t="s">
        <v>538</v>
      </c>
      <c r="F362" s="118"/>
      <c r="G362" s="90">
        <f>G366</f>
        <v>0</v>
      </c>
      <c r="H362" s="90"/>
      <c r="I362" s="90">
        <f>I366</f>
        <v>0</v>
      </c>
      <c r="J362" s="82"/>
      <c r="K362" s="90"/>
      <c r="L362" s="90"/>
      <c r="M362" s="83"/>
      <c r="N362" s="83"/>
      <c r="O362" s="83"/>
      <c r="P362" s="83"/>
      <c r="Q362" s="120"/>
      <c r="R362" s="120"/>
      <c r="S362" s="83"/>
      <c r="T362" s="83"/>
      <c r="U362" s="83"/>
      <c r="V362" s="83"/>
      <c r="W362" s="83"/>
      <c r="X362" s="83"/>
      <c r="Y362" s="121"/>
    </row>
    <row r="363" spans="1:25" x14ac:dyDescent="0.15">
      <c r="A363" s="115"/>
      <c r="B363" s="116"/>
      <c r="C363" s="117"/>
      <c r="D363" s="118"/>
      <c r="E363" s="119" t="s">
        <v>5</v>
      </c>
      <c r="F363" s="118"/>
      <c r="G363" s="90"/>
      <c r="H363" s="90"/>
      <c r="I363" s="90"/>
      <c r="J363" s="82"/>
      <c r="K363" s="90"/>
      <c r="L363" s="90"/>
      <c r="M363" s="83"/>
      <c r="N363" s="83"/>
      <c r="O363" s="83"/>
      <c r="P363" s="83"/>
      <c r="Q363" s="120"/>
      <c r="R363" s="120"/>
      <c r="S363" s="83"/>
      <c r="T363" s="83"/>
      <c r="U363" s="83"/>
      <c r="V363" s="83"/>
      <c r="W363" s="83"/>
      <c r="X363" s="83"/>
      <c r="Y363" s="121"/>
    </row>
    <row r="364" spans="1:25" ht="21" x14ac:dyDescent="0.15">
      <c r="A364" s="130"/>
      <c r="B364" s="109"/>
      <c r="C364" s="131"/>
      <c r="D364" s="132"/>
      <c r="E364" s="122" t="s">
        <v>539</v>
      </c>
      <c r="F364" s="133"/>
      <c r="G364" s="86"/>
      <c r="H364" s="86"/>
      <c r="I364" s="86"/>
      <c r="J364" s="82"/>
      <c r="K364" s="86"/>
      <c r="L364" s="86"/>
      <c r="M364" s="83"/>
      <c r="N364" s="83"/>
      <c r="O364" s="83"/>
      <c r="P364" s="83"/>
      <c r="Q364" s="120"/>
      <c r="R364" s="120"/>
      <c r="S364" s="83"/>
      <c r="T364" s="83"/>
      <c r="U364" s="83"/>
      <c r="V364" s="83"/>
      <c r="W364" s="83"/>
      <c r="X364" s="83"/>
      <c r="Y364" s="112"/>
    </row>
    <row r="365" spans="1:25" ht="21" x14ac:dyDescent="0.15">
      <c r="A365" s="115"/>
      <c r="B365" s="116"/>
      <c r="C365" s="117"/>
      <c r="D365" s="118"/>
      <c r="E365" s="119" t="s">
        <v>301</v>
      </c>
      <c r="F365" s="81" t="s">
        <v>302</v>
      </c>
      <c r="G365" s="90"/>
      <c r="H365" s="90"/>
      <c r="I365" s="90"/>
      <c r="J365" s="82"/>
      <c r="K365" s="90"/>
      <c r="L365" s="90"/>
      <c r="M365" s="83"/>
      <c r="N365" s="83"/>
      <c r="O365" s="83"/>
      <c r="P365" s="83"/>
      <c r="Q365" s="120"/>
      <c r="R365" s="120"/>
      <c r="S365" s="83"/>
      <c r="T365" s="83"/>
      <c r="U365" s="83"/>
      <c r="V365" s="83"/>
      <c r="W365" s="83"/>
      <c r="X365" s="83"/>
      <c r="Y365" s="121"/>
    </row>
    <row r="366" spans="1:25" x14ac:dyDescent="0.15">
      <c r="A366" s="130"/>
      <c r="B366" s="109"/>
      <c r="C366" s="131"/>
      <c r="D366" s="132"/>
      <c r="E366" s="122" t="s">
        <v>540</v>
      </c>
      <c r="F366" s="133"/>
      <c r="G366" s="86">
        <f>G367</f>
        <v>0</v>
      </c>
      <c r="H366" s="86"/>
      <c r="I366" s="86">
        <f>I367</f>
        <v>0</v>
      </c>
      <c r="J366" s="82"/>
      <c r="K366" s="86"/>
      <c r="L366" s="86"/>
      <c r="M366" s="83"/>
      <c r="N366" s="83"/>
      <c r="O366" s="83"/>
      <c r="P366" s="83"/>
      <c r="Q366" s="120"/>
      <c r="R366" s="120"/>
      <c r="S366" s="83"/>
      <c r="T366" s="83"/>
      <c r="U366" s="83"/>
      <c r="V366" s="83"/>
      <c r="W366" s="83"/>
      <c r="X366" s="83"/>
      <c r="Y366" s="112"/>
    </row>
    <row r="367" spans="1:25" x14ac:dyDescent="0.15">
      <c r="A367" s="115"/>
      <c r="B367" s="116"/>
      <c r="C367" s="117"/>
      <c r="D367" s="118"/>
      <c r="E367" s="119" t="s">
        <v>323</v>
      </c>
      <c r="F367" s="81" t="s">
        <v>324</v>
      </c>
      <c r="G367" s="90">
        <f>I367</f>
        <v>0</v>
      </c>
      <c r="H367" s="90"/>
      <c r="I367" s="90"/>
      <c r="J367" s="82"/>
      <c r="K367" s="90"/>
      <c r="L367" s="90"/>
      <c r="M367" s="83"/>
      <c r="N367" s="83"/>
      <c r="O367" s="83"/>
      <c r="P367" s="83"/>
      <c r="Q367" s="120"/>
      <c r="R367" s="120"/>
      <c r="S367" s="83"/>
      <c r="T367" s="83"/>
      <c r="U367" s="83"/>
      <c r="V367" s="83"/>
      <c r="W367" s="83"/>
      <c r="X367" s="83"/>
      <c r="Y367" s="121"/>
    </row>
    <row r="368" spans="1:25" x14ac:dyDescent="0.15">
      <c r="A368" s="106" t="s">
        <v>541</v>
      </c>
      <c r="B368" s="116" t="s">
        <v>518</v>
      </c>
      <c r="C368" s="81" t="s">
        <v>381</v>
      </c>
      <c r="D368" s="81" t="s">
        <v>412</v>
      </c>
      <c r="E368" s="119" t="s">
        <v>542</v>
      </c>
      <c r="F368" s="118"/>
      <c r="G368" s="90">
        <f>G370</f>
        <v>10430.299999999999</v>
      </c>
      <c r="H368" s="90">
        <f t="shared" ref="H368:W368" si="97">H370</f>
        <v>9228.7999999999993</v>
      </c>
      <c r="I368" s="90">
        <f t="shared" si="97"/>
        <v>1201.5</v>
      </c>
      <c r="J368" s="82">
        <f>K368+L368</f>
        <v>18660</v>
      </c>
      <c r="K368" s="90">
        <f t="shared" si="97"/>
        <v>10660</v>
      </c>
      <c r="L368" s="90">
        <f t="shared" si="97"/>
        <v>8000</v>
      </c>
      <c r="M368" s="90">
        <f t="shared" si="97"/>
        <v>10000</v>
      </c>
      <c r="N368" s="90">
        <f t="shared" si="97"/>
        <v>10450</v>
      </c>
      <c r="O368" s="90">
        <f t="shared" si="97"/>
        <v>0</v>
      </c>
      <c r="P368" s="90">
        <f t="shared" si="97"/>
        <v>-210</v>
      </c>
      <c r="Q368" s="120">
        <f t="shared" ref="Q368:R380" si="98">N368-K368</f>
        <v>-210</v>
      </c>
      <c r="R368" s="120">
        <f t="shared" si="98"/>
        <v>-8000</v>
      </c>
      <c r="S368" s="90">
        <f t="shared" si="97"/>
        <v>10000</v>
      </c>
      <c r="T368" s="90">
        <f t="shared" si="97"/>
        <v>10000</v>
      </c>
      <c r="U368" s="90">
        <f t="shared" si="97"/>
        <v>0</v>
      </c>
      <c r="V368" s="90">
        <f t="shared" si="97"/>
        <v>10000</v>
      </c>
      <c r="W368" s="90">
        <f t="shared" si="97"/>
        <v>10000</v>
      </c>
      <c r="X368" s="83"/>
      <c r="Y368" s="121"/>
    </row>
    <row r="369" spans="1:25" x14ac:dyDescent="0.15">
      <c r="A369" s="115"/>
      <c r="B369" s="116"/>
      <c r="C369" s="117"/>
      <c r="D369" s="118"/>
      <c r="E369" s="119" t="s">
        <v>5</v>
      </c>
      <c r="F369" s="118"/>
      <c r="G369" s="90"/>
      <c r="H369" s="90"/>
      <c r="I369" s="90"/>
      <c r="J369" s="82"/>
      <c r="K369" s="90"/>
      <c r="L369" s="90"/>
      <c r="M369" s="90"/>
      <c r="N369" s="90"/>
      <c r="O369" s="90"/>
      <c r="P369" s="90"/>
      <c r="Q369" s="120">
        <f t="shared" si="98"/>
        <v>0</v>
      </c>
      <c r="R369" s="120">
        <f t="shared" si="98"/>
        <v>0</v>
      </c>
      <c r="S369" s="90"/>
      <c r="T369" s="90"/>
      <c r="U369" s="90"/>
      <c r="V369" s="90"/>
      <c r="W369" s="90"/>
      <c r="X369" s="83"/>
      <c r="Y369" s="121"/>
    </row>
    <row r="370" spans="1:25" ht="21" x14ac:dyDescent="0.15">
      <c r="A370" s="130"/>
      <c r="B370" s="109"/>
      <c r="C370" s="131"/>
      <c r="D370" s="132"/>
      <c r="E370" s="122" t="s">
        <v>543</v>
      </c>
      <c r="F370" s="133"/>
      <c r="G370" s="86">
        <f>G372+G371+G373+G374+G375+G376+G378+G379+G380+G377</f>
        <v>10430.299999999999</v>
      </c>
      <c r="H370" s="86">
        <f>H372+H371+H373+H374+H375+H376+H377</f>
        <v>9228.7999999999993</v>
      </c>
      <c r="I370" s="86">
        <f>I378+I379+I380</f>
        <v>1201.5</v>
      </c>
      <c r="J370" s="82">
        <f>K370+L370</f>
        <v>18660</v>
      </c>
      <c r="K370" s="86">
        <f>K372+K371+K373+K374+K375+K376+K377</f>
        <v>10660</v>
      </c>
      <c r="L370" s="86">
        <f>L379</f>
        <v>8000</v>
      </c>
      <c r="M370" s="86">
        <f t="shared" ref="M370:W370" si="99">M372+M371+M373+M374+M375+M376</f>
        <v>10000</v>
      </c>
      <c r="N370" s="86">
        <f>N372+N371+N373+N374+N375+N376+N377</f>
        <v>10450</v>
      </c>
      <c r="O370" s="86">
        <f t="shared" si="99"/>
        <v>0</v>
      </c>
      <c r="P370" s="86">
        <f t="shared" si="99"/>
        <v>-210</v>
      </c>
      <c r="Q370" s="120">
        <f t="shared" si="98"/>
        <v>-210</v>
      </c>
      <c r="R370" s="120">
        <f t="shared" si="98"/>
        <v>-8000</v>
      </c>
      <c r="S370" s="86">
        <f t="shared" si="99"/>
        <v>10000</v>
      </c>
      <c r="T370" s="86">
        <f t="shared" si="99"/>
        <v>10000</v>
      </c>
      <c r="U370" s="86">
        <f t="shared" si="99"/>
        <v>0</v>
      </c>
      <c r="V370" s="86">
        <f t="shared" si="99"/>
        <v>10000</v>
      </c>
      <c r="W370" s="86">
        <f t="shared" si="99"/>
        <v>10000</v>
      </c>
      <c r="X370" s="83"/>
      <c r="Y370" s="112"/>
    </row>
    <row r="371" spans="1:25" x14ac:dyDescent="0.15">
      <c r="A371" s="115"/>
      <c r="B371" s="116"/>
      <c r="C371" s="117"/>
      <c r="D371" s="118"/>
      <c r="E371" s="119" t="s">
        <v>265</v>
      </c>
      <c r="F371" s="81" t="s">
        <v>266</v>
      </c>
      <c r="G371" s="90"/>
      <c r="H371" s="90"/>
      <c r="I371" s="90"/>
      <c r="J371" s="82"/>
      <c r="K371" s="90"/>
      <c r="L371" s="90"/>
      <c r="M371" s="83"/>
      <c r="N371" s="83"/>
      <c r="O371" s="83"/>
      <c r="P371" s="83"/>
      <c r="Q371" s="120">
        <f t="shared" si="98"/>
        <v>0</v>
      </c>
      <c r="R371" s="120">
        <f t="shared" si="98"/>
        <v>0</v>
      </c>
      <c r="S371" s="83"/>
      <c r="T371" s="83"/>
      <c r="U371" s="83"/>
      <c r="V371" s="83"/>
      <c r="W371" s="83"/>
      <c r="X371" s="83"/>
      <c r="Y371" s="121"/>
    </row>
    <row r="372" spans="1:25" ht="11.25" x14ac:dyDescent="0.15">
      <c r="A372" s="115"/>
      <c r="B372" s="116"/>
      <c r="C372" s="117"/>
      <c r="D372" s="118"/>
      <c r="E372" s="119" t="s">
        <v>283</v>
      </c>
      <c r="F372" s="81" t="s">
        <v>284</v>
      </c>
      <c r="G372" s="135">
        <f>H372+I372</f>
        <v>3497</v>
      </c>
      <c r="H372" s="135">
        <v>3497</v>
      </c>
      <c r="I372" s="135">
        <v>0</v>
      </c>
      <c r="J372" s="82">
        <f>K372+L372</f>
        <v>6000</v>
      </c>
      <c r="K372" s="89">
        <v>6000</v>
      </c>
      <c r="L372" s="136">
        <v>0</v>
      </c>
      <c r="M372" s="83">
        <f>N372+O372</f>
        <v>6000</v>
      </c>
      <c r="N372" s="83">
        <v>6000</v>
      </c>
      <c r="O372" s="83"/>
      <c r="P372" s="137">
        <f t="shared" ref="P372:P377" si="100">M372-J372</f>
        <v>0</v>
      </c>
      <c r="Q372" s="120">
        <f t="shared" si="98"/>
        <v>0</v>
      </c>
      <c r="R372" s="120">
        <f t="shared" si="98"/>
        <v>0</v>
      </c>
      <c r="S372" s="83">
        <f>T372+U372</f>
        <v>6000</v>
      </c>
      <c r="T372" s="83">
        <v>6000</v>
      </c>
      <c r="U372" s="83"/>
      <c r="V372" s="83">
        <f>W372+X372</f>
        <v>6000</v>
      </c>
      <c r="W372" s="83">
        <v>6000</v>
      </c>
      <c r="X372" s="83"/>
      <c r="Y372" s="121"/>
    </row>
    <row r="373" spans="1:25" ht="22.5" x14ac:dyDescent="0.15">
      <c r="A373" s="134"/>
      <c r="B373" s="134"/>
      <c r="C373" s="134"/>
      <c r="D373" s="134"/>
      <c r="E373" s="141" t="s">
        <v>287</v>
      </c>
      <c r="F373" s="134" t="s">
        <v>288</v>
      </c>
      <c r="G373" s="135">
        <f>H373+I373</f>
        <v>299.7</v>
      </c>
      <c r="H373" s="135">
        <v>299.7</v>
      </c>
      <c r="I373" s="135">
        <v>0</v>
      </c>
      <c r="J373" s="82"/>
      <c r="K373" s="89">
        <v>0</v>
      </c>
      <c r="L373" s="136">
        <v>0</v>
      </c>
      <c r="M373" s="83">
        <f>N373+O373</f>
        <v>0</v>
      </c>
      <c r="N373" s="83">
        <f>K373*4%+K373</f>
        <v>0</v>
      </c>
      <c r="O373" s="83"/>
      <c r="P373" s="137">
        <f t="shared" si="100"/>
        <v>0</v>
      </c>
      <c r="Q373" s="120">
        <f t="shared" si="98"/>
        <v>0</v>
      </c>
      <c r="R373" s="120">
        <f t="shared" si="98"/>
        <v>0</v>
      </c>
      <c r="S373" s="83">
        <f>T373+U373</f>
        <v>0</v>
      </c>
      <c r="T373" s="83">
        <f>N373*4%+N373</f>
        <v>0</v>
      </c>
      <c r="U373" s="83"/>
      <c r="V373" s="83">
        <f>W373+X373</f>
        <v>0</v>
      </c>
      <c r="W373" s="83">
        <f>T373*4%+T373</f>
        <v>0</v>
      </c>
      <c r="X373" s="83"/>
      <c r="Y373" s="121"/>
    </row>
    <row r="374" spans="1:25" ht="11.25" x14ac:dyDescent="0.15">
      <c r="A374" s="134"/>
      <c r="B374" s="134"/>
      <c r="C374" s="134"/>
      <c r="D374" s="134"/>
      <c r="E374" s="141" t="s">
        <v>340</v>
      </c>
      <c r="F374" s="134" t="s">
        <v>292</v>
      </c>
      <c r="G374" s="135">
        <f>H374+I374</f>
        <v>208.8</v>
      </c>
      <c r="H374" s="135">
        <v>208.8</v>
      </c>
      <c r="I374" s="135">
        <v>0</v>
      </c>
      <c r="J374" s="82">
        <f>K374+L374</f>
        <v>210</v>
      </c>
      <c r="K374" s="89">
        <v>210</v>
      </c>
      <c r="L374" s="136">
        <v>0</v>
      </c>
      <c r="M374" s="83">
        <f>N374+O374</f>
        <v>0</v>
      </c>
      <c r="N374" s="83"/>
      <c r="O374" s="83"/>
      <c r="P374" s="137">
        <f t="shared" si="100"/>
        <v>-210</v>
      </c>
      <c r="Q374" s="120">
        <f t="shared" si="98"/>
        <v>-210</v>
      </c>
      <c r="R374" s="120">
        <f t="shared" si="98"/>
        <v>0</v>
      </c>
      <c r="S374" s="83">
        <f>T374+U374</f>
        <v>0</v>
      </c>
      <c r="T374" s="83">
        <f>N374*4%+N374</f>
        <v>0</v>
      </c>
      <c r="U374" s="83"/>
      <c r="V374" s="83">
        <f>W374+X374</f>
        <v>0</v>
      </c>
      <c r="W374" s="83">
        <f>T374*4%+T374</f>
        <v>0</v>
      </c>
      <c r="X374" s="83"/>
      <c r="Y374" s="112"/>
    </row>
    <row r="375" spans="1:25" ht="11.25" x14ac:dyDescent="0.15">
      <c r="A375" s="134"/>
      <c r="B375" s="134"/>
      <c r="C375" s="134"/>
      <c r="D375" s="134"/>
      <c r="E375" s="165" t="s">
        <v>343</v>
      </c>
      <c r="F375" s="134" t="s">
        <v>300</v>
      </c>
      <c r="G375" s="135">
        <f>H375+I375</f>
        <v>4078.8</v>
      </c>
      <c r="H375" s="135">
        <v>4078.8</v>
      </c>
      <c r="I375" s="135">
        <v>0</v>
      </c>
      <c r="J375" s="82">
        <f>K375+L375</f>
        <v>4000</v>
      </c>
      <c r="K375" s="89">
        <v>4000</v>
      </c>
      <c r="L375" s="136">
        <v>0</v>
      </c>
      <c r="M375" s="83">
        <f>N375+O375</f>
        <v>4000</v>
      </c>
      <c r="N375" s="83">
        <v>4000</v>
      </c>
      <c r="O375" s="83"/>
      <c r="P375" s="137">
        <f t="shared" si="100"/>
        <v>0</v>
      </c>
      <c r="Q375" s="120">
        <f t="shared" si="98"/>
        <v>0</v>
      </c>
      <c r="R375" s="120">
        <f t="shared" si="98"/>
        <v>0</v>
      </c>
      <c r="S375" s="83">
        <f>T375+U375</f>
        <v>4000</v>
      </c>
      <c r="T375" s="83">
        <v>4000</v>
      </c>
      <c r="U375" s="83"/>
      <c r="V375" s="83">
        <f>W375+X375</f>
        <v>4000</v>
      </c>
      <c r="W375" s="83">
        <v>4000</v>
      </c>
      <c r="X375" s="83"/>
      <c r="Y375" s="121"/>
    </row>
    <row r="376" spans="1:25" ht="11.25" x14ac:dyDescent="0.15">
      <c r="A376" s="115"/>
      <c r="B376" s="116"/>
      <c r="C376" s="117"/>
      <c r="D376" s="118"/>
      <c r="E376" s="119" t="s">
        <v>297</v>
      </c>
      <c r="F376" s="203" t="s">
        <v>298</v>
      </c>
      <c r="G376" s="167">
        <f>H376+I376</f>
        <v>694.5</v>
      </c>
      <c r="H376" s="167">
        <v>694.5</v>
      </c>
      <c r="I376" s="167">
        <v>0</v>
      </c>
      <c r="J376" s="198">
        <f>K376+L376</f>
        <v>0</v>
      </c>
      <c r="K376" s="94">
        <v>0</v>
      </c>
      <c r="L376" s="199">
        <v>0</v>
      </c>
      <c r="M376" s="96">
        <f>N376+O376</f>
        <v>0</v>
      </c>
      <c r="N376" s="96"/>
      <c r="O376" s="83"/>
      <c r="P376" s="137">
        <f t="shared" si="100"/>
        <v>0</v>
      </c>
      <c r="Q376" s="120">
        <f t="shared" si="98"/>
        <v>0</v>
      </c>
      <c r="R376" s="120">
        <f t="shared" si="98"/>
        <v>0</v>
      </c>
      <c r="S376" s="83">
        <f>T376+U376</f>
        <v>0</v>
      </c>
      <c r="T376" s="83">
        <f>N376*4%+N376</f>
        <v>0</v>
      </c>
      <c r="U376" s="83"/>
      <c r="V376" s="83">
        <f>W376+X376</f>
        <v>0</v>
      </c>
      <c r="W376" s="83">
        <f>T376*4%+T376</f>
        <v>0</v>
      </c>
      <c r="X376" s="83"/>
      <c r="Y376" s="121"/>
    </row>
    <row r="377" spans="1:25" ht="25.5" x14ac:dyDescent="0.25">
      <c r="A377" s="115"/>
      <c r="B377" s="116"/>
      <c r="C377" s="117"/>
      <c r="D377" s="118"/>
      <c r="E377" s="204" t="s">
        <v>633</v>
      </c>
      <c r="F377" s="81">
        <v>4727</v>
      </c>
      <c r="G377" s="171">
        <f>H377</f>
        <v>450</v>
      </c>
      <c r="H377" s="171">
        <v>450</v>
      </c>
      <c r="I377" s="171"/>
      <c r="J377" s="198">
        <f>K377+L377</f>
        <v>450</v>
      </c>
      <c r="K377" s="95">
        <v>450</v>
      </c>
      <c r="L377" s="95"/>
      <c r="M377" s="83">
        <f>N377</f>
        <v>450</v>
      </c>
      <c r="N377" s="83">
        <v>450</v>
      </c>
      <c r="O377" s="83"/>
      <c r="P377" s="137">
        <f t="shared" si="100"/>
        <v>0</v>
      </c>
      <c r="Q377" s="120">
        <f t="shared" si="98"/>
        <v>0</v>
      </c>
      <c r="R377" s="120"/>
      <c r="S377" s="83"/>
      <c r="T377" s="83"/>
      <c r="U377" s="83"/>
      <c r="V377" s="83"/>
      <c r="W377" s="83"/>
      <c r="X377" s="83"/>
      <c r="Y377" s="121"/>
    </row>
    <row r="378" spans="1:25" ht="11.25" x14ac:dyDescent="0.15">
      <c r="A378" s="115"/>
      <c r="B378" s="116"/>
      <c r="C378" s="117"/>
      <c r="D378" s="118"/>
      <c r="E378" s="119" t="s">
        <v>313</v>
      </c>
      <c r="F378" s="81">
        <v>5122</v>
      </c>
      <c r="G378" s="171">
        <f>I378</f>
        <v>977</v>
      </c>
      <c r="H378" s="171"/>
      <c r="I378" s="171">
        <v>977</v>
      </c>
      <c r="J378" s="198"/>
      <c r="K378" s="95"/>
      <c r="L378" s="95"/>
      <c r="M378" s="83"/>
      <c r="N378" s="83"/>
      <c r="O378" s="83"/>
      <c r="P378" s="137"/>
      <c r="Q378" s="120"/>
      <c r="R378" s="120"/>
      <c r="S378" s="83"/>
      <c r="T378" s="83"/>
      <c r="U378" s="83"/>
      <c r="V378" s="83"/>
      <c r="W378" s="83"/>
      <c r="X378" s="83"/>
      <c r="Y378" s="121"/>
    </row>
    <row r="379" spans="1:25" ht="11.25" x14ac:dyDescent="0.15">
      <c r="A379" s="115"/>
      <c r="B379" s="116"/>
      <c r="C379" s="117"/>
      <c r="D379" s="118"/>
      <c r="E379" s="119" t="s">
        <v>315</v>
      </c>
      <c r="F379" s="81" t="s">
        <v>316</v>
      </c>
      <c r="G379" s="171">
        <f>I379</f>
        <v>0</v>
      </c>
      <c r="H379" s="171"/>
      <c r="I379" s="171"/>
      <c r="J379" s="198">
        <f>K379+L379</f>
        <v>8000</v>
      </c>
      <c r="K379" s="95"/>
      <c r="L379" s="95">
        <v>8000</v>
      </c>
      <c r="M379" s="83">
        <f>O379</f>
        <v>8000</v>
      </c>
      <c r="N379" s="83"/>
      <c r="O379" s="83">
        <v>8000</v>
      </c>
      <c r="P379" s="137"/>
      <c r="Q379" s="120"/>
      <c r="R379" s="120"/>
      <c r="S379" s="83"/>
      <c r="T379" s="83"/>
      <c r="U379" s="83"/>
      <c r="V379" s="83"/>
      <c r="W379" s="83"/>
      <c r="X379" s="83"/>
      <c r="Y379" s="121"/>
    </row>
    <row r="380" spans="1:25" ht="12" x14ac:dyDescent="0.2">
      <c r="A380" s="115"/>
      <c r="B380" s="116"/>
      <c r="C380" s="117"/>
      <c r="D380" s="118"/>
      <c r="E380" s="205" t="s">
        <v>544</v>
      </c>
      <c r="F380" s="81">
        <v>5132</v>
      </c>
      <c r="G380" s="171">
        <f>I380</f>
        <v>224.5</v>
      </c>
      <c r="H380" s="90"/>
      <c r="I380" s="90">
        <v>224.5</v>
      </c>
      <c r="J380" s="82"/>
      <c r="K380" s="90"/>
      <c r="L380" s="90"/>
      <c r="M380" s="83"/>
      <c r="N380" s="83"/>
      <c r="O380" s="83"/>
      <c r="P380" s="83"/>
      <c r="Q380" s="120"/>
      <c r="R380" s="120">
        <f t="shared" si="98"/>
        <v>0</v>
      </c>
      <c r="S380" s="83"/>
      <c r="T380" s="83"/>
      <c r="U380" s="83"/>
      <c r="V380" s="83"/>
      <c r="W380" s="83"/>
      <c r="X380" s="83"/>
      <c r="Y380" s="121"/>
    </row>
    <row r="381" spans="1:25" x14ac:dyDescent="0.15">
      <c r="A381" s="130"/>
      <c r="B381" s="109"/>
      <c r="C381" s="131"/>
      <c r="D381" s="132"/>
      <c r="E381" s="122" t="s">
        <v>545</v>
      </c>
      <c r="F381" s="133"/>
      <c r="G381" s="86"/>
      <c r="H381" s="86"/>
      <c r="I381" s="86"/>
      <c r="J381" s="82"/>
      <c r="K381" s="86"/>
      <c r="L381" s="86"/>
      <c r="M381" s="83"/>
      <c r="N381" s="83"/>
      <c r="O381" s="83"/>
      <c r="P381" s="83"/>
      <c r="Q381" s="120"/>
      <c r="R381" s="120"/>
      <c r="S381" s="83"/>
      <c r="T381" s="83"/>
      <c r="U381" s="83"/>
      <c r="V381" s="83"/>
      <c r="W381" s="83"/>
      <c r="X381" s="83"/>
      <c r="Y381" s="112"/>
    </row>
    <row r="382" spans="1:25" ht="21" x14ac:dyDescent="0.15">
      <c r="A382" s="115"/>
      <c r="B382" s="116"/>
      <c r="C382" s="117"/>
      <c r="D382" s="118"/>
      <c r="E382" s="119" t="s">
        <v>301</v>
      </c>
      <c r="F382" s="81" t="s">
        <v>302</v>
      </c>
      <c r="G382" s="90"/>
      <c r="H382" s="90"/>
      <c r="I382" s="90"/>
      <c r="J382" s="82"/>
      <c r="K382" s="90"/>
      <c r="L382" s="90"/>
      <c r="M382" s="83"/>
      <c r="N382" s="83"/>
      <c r="O382" s="83"/>
      <c r="P382" s="83"/>
      <c r="Q382" s="120"/>
      <c r="R382" s="120"/>
      <c r="S382" s="83"/>
      <c r="T382" s="83"/>
      <c r="U382" s="83"/>
      <c r="V382" s="83"/>
      <c r="W382" s="83"/>
      <c r="X382" s="83"/>
      <c r="Y382" s="121"/>
    </row>
    <row r="383" spans="1:25" x14ac:dyDescent="0.15">
      <c r="A383" s="106" t="s">
        <v>546</v>
      </c>
      <c r="B383" s="116" t="s">
        <v>518</v>
      </c>
      <c r="C383" s="81" t="s">
        <v>381</v>
      </c>
      <c r="D383" s="81" t="s">
        <v>349</v>
      </c>
      <c r="E383" s="119" t="s">
        <v>547</v>
      </c>
      <c r="F383" s="118"/>
      <c r="G383" s="90"/>
      <c r="H383" s="90"/>
      <c r="I383" s="90"/>
      <c r="J383" s="82"/>
      <c r="K383" s="90"/>
      <c r="L383" s="90"/>
      <c r="M383" s="83"/>
      <c r="N383" s="83"/>
      <c r="O383" s="83"/>
      <c r="P383" s="83"/>
      <c r="Q383" s="120"/>
      <c r="R383" s="120"/>
      <c r="S383" s="83"/>
      <c r="T383" s="83"/>
      <c r="U383" s="83"/>
      <c r="V383" s="83"/>
      <c r="W383" s="83"/>
      <c r="X383" s="83"/>
      <c r="Y383" s="121"/>
    </row>
    <row r="384" spans="1:25" x14ac:dyDescent="0.15">
      <c r="A384" s="115"/>
      <c r="B384" s="116"/>
      <c r="C384" s="117"/>
      <c r="D384" s="118"/>
      <c r="E384" s="119" t="s">
        <v>5</v>
      </c>
      <c r="F384" s="118"/>
      <c r="G384" s="90"/>
      <c r="H384" s="90"/>
      <c r="I384" s="90"/>
      <c r="J384" s="82"/>
      <c r="K384" s="90"/>
      <c r="L384" s="90"/>
      <c r="M384" s="83"/>
      <c r="N384" s="83"/>
      <c r="O384" s="83"/>
      <c r="P384" s="83"/>
      <c r="Q384" s="120"/>
      <c r="R384" s="120"/>
      <c r="S384" s="83"/>
      <c r="T384" s="83"/>
      <c r="U384" s="83"/>
      <c r="V384" s="83"/>
      <c r="W384" s="83"/>
      <c r="X384" s="83"/>
      <c r="Y384" s="121"/>
    </row>
    <row r="385" spans="1:25" ht="21" x14ac:dyDescent="0.15">
      <c r="A385" s="130"/>
      <c r="B385" s="109"/>
      <c r="C385" s="131"/>
      <c r="D385" s="132"/>
      <c r="E385" s="122" t="s">
        <v>548</v>
      </c>
      <c r="F385" s="133"/>
      <c r="G385" s="86"/>
      <c r="H385" s="86"/>
      <c r="I385" s="86"/>
      <c r="J385" s="82"/>
      <c r="K385" s="86"/>
      <c r="L385" s="86"/>
      <c r="M385" s="83"/>
      <c r="N385" s="83"/>
      <c r="O385" s="83"/>
      <c r="P385" s="83"/>
      <c r="Q385" s="120"/>
      <c r="R385" s="120"/>
      <c r="S385" s="83"/>
      <c r="T385" s="83"/>
      <c r="U385" s="83"/>
      <c r="V385" s="83"/>
      <c r="W385" s="83"/>
      <c r="X385" s="83"/>
      <c r="Y385" s="112"/>
    </row>
    <row r="386" spans="1:25" ht="21" x14ac:dyDescent="0.15">
      <c r="A386" s="115"/>
      <c r="B386" s="116"/>
      <c r="C386" s="117"/>
      <c r="D386" s="118"/>
      <c r="E386" s="119" t="s">
        <v>301</v>
      </c>
      <c r="F386" s="81" t="s">
        <v>302</v>
      </c>
      <c r="G386" s="90"/>
      <c r="H386" s="90"/>
      <c r="I386" s="90"/>
      <c r="J386" s="82"/>
      <c r="K386" s="90"/>
      <c r="L386" s="90"/>
      <c r="M386" s="83"/>
      <c r="N386" s="83"/>
      <c r="O386" s="83"/>
      <c r="P386" s="83"/>
      <c r="Q386" s="120"/>
      <c r="R386" s="120"/>
      <c r="S386" s="83"/>
      <c r="T386" s="83"/>
      <c r="U386" s="83"/>
      <c r="V386" s="83"/>
      <c r="W386" s="83"/>
      <c r="X386" s="83"/>
      <c r="Y386" s="121"/>
    </row>
    <row r="387" spans="1:25" x14ac:dyDescent="0.15">
      <c r="A387" s="130"/>
      <c r="B387" s="109"/>
      <c r="C387" s="131"/>
      <c r="D387" s="132"/>
      <c r="E387" s="122" t="s">
        <v>549</v>
      </c>
      <c r="F387" s="133"/>
      <c r="G387" s="86"/>
      <c r="H387" s="86"/>
      <c r="I387" s="86"/>
      <c r="J387" s="82"/>
      <c r="K387" s="86"/>
      <c r="L387" s="86"/>
      <c r="M387" s="83"/>
      <c r="N387" s="83"/>
      <c r="O387" s="83"/>
      <c r="P387" s="83"/>
      <c r="Q387" s="120"/>
      <c r="R387" s="120"/>
      <c r="S387" s="83"/>
      <c r="T387" s="83"/>
      <c r="U387" s="83"/>
      <c r="V387" s="83"/>
      <c r="W387" s="83"/>
      <c r="X387" s="83"/>
      <c r="Y387" s="112"/>
    </row>
    <row r="388" spans="1:25" ht="21" x14ac:dyDescent="0.15">
      <c r="A388" s="115"/>
      <c r="B388" s="116"/>
      <c r="C388" s="117"/>
      <c r="D388" s="118"/>
      <c r="E388" s="119" t="s">
        <v>301</v>
      </c>
      <c r="F388" s="81" t="s">
        <v>302</v>
      </c>
      <c r="G388" s="90"/>
      <c r="H388" s="90"/>
      <c r="I388" s="90"/>
      <c r="J388" s="82"/>
      <c r="K388" s="90"/>
      <c r="L388" s="90"/>
      <c r="M388" s="83"/>
      <c r="N388" s="83"/>
      <c r="O388" s="83"/>
      <c r="P388" s="83"/>
      <c r="Q388" s="120"/>
      <c r="R388" s="120"/>
      <c r="S388" s="83"/>
      <c r="T388" s="83"/>
      <c r="U388" s="83"/>
      <c r="V388" s="83"/>
      <c r="W388" s="83"/>
      <c r="X388" s="83"/>
      <c r="Y388" s="121"/>
    </row>
    <row r="389" spans="1:25" x14ac:dyDescent="0.15">
      <c r="A389" s="130"/>
      <c r="B389" s="109"/>
      <c r="C389" s="131"/>
      <c r="D389" s="132"/>
      <c r="E389" s="122" t="s">
        <v>550</v>
      </c>
      <c r="F389" s="133"/>
      <c r="G389" s="86"/>
      <c r="H389" s="86"/>
      <c r="I389" s="86"/>
      <c r="J389" s="82"/>
      <c r="K389" s="86"/>
      <c r="L389" s="86"/>
      <c r="M389" s="83"/>
      <c r="N389" s="83"/>
      <c r="O389" s="83"/>
      <c r="P389" s="83"/>
      <c r="Q389" s="120"/>
      <c r="R389" s="120"/>
      <c r="S389" s="83"/>
      <c r="T389" s="83"/>
      <c r="U389" s="83"/>
      <c r="V389" s="83"/>
      <c r="W389" s="83"/>
      <c r="X389" s="83"/>
      <c r="Y389" s="112"/>
    </row>
    <row r="390" spans="1:25" x14ac:dyDescent="0.15">
      <c r="A390" s="115"/>
      <c r="B390" s="116"/>
      <c r="C390" s="117"/>
      <c r="D390" s="118"/>
      <c r="E390" s="119" t="s">
        <v>323</v>
      </c>
      <c r="F390" s="81" t="s">
        <v>324</v>
      </c>
      <c r="G390" s="90"/>
      <c r="H390" s="90"/>
      <c r="I390" s="90"/>
      <c r="J390" s="82"/>
      <c r="K390" s="90"/>
      <c r="L390" s="90"/>
      <c r="M390" s="83"/>
      <c r="N390" s="83"/>
      <c r="O390" s="83"/>
      <c r="P390" s="83"/>
      <c r="Q390" s="120"/>
      <c r="R390" s="120"/>
      <c r="S390" s="83"/>
      <c r="T390" s="83"/>
      <c r="U390" s="83"/>
      <c r="V390" s="83"/>
      <c r="W390" s="83"/>
      <c r="X390" s="83"/>
      <c r="Y390" s="121"/>
    </row>
    <row r="391" spans="1:25" x14ac:dyDescent="0.15">
      <c r="A391" s="115"/>
      <c r="B391" s="116"/>
      <c r="C391" s="117"/>
      <c r="D391" s="118"/>
      <c r="E391" s="119" t="s">
        <v>315</v>
      </c>
      <c r="F391" s="81" t="s">
        <v>316</v>
      </c>
      <c r="G391" s="90"/>
      <c r="H391" s="90"/>
      <c r="I391" s="90"/>
      <c r="J391" s="82"/>
      <c r="K391" s="90"/>
      <c r="L391" s="90"/>
      <c r="M391" s="83"/>
      <c r="N391" s="83"/>
      <c r="O391" s="83"/>
      <c r="P391" s="83"/>
      <c r="Q391" s="120"/>
      <c r="R391" s="120"/>
      <c r="S391" s="83"/>
      <c r="T391" s="83"/>
      <c r="U391" s="83"/>
      <c r="V391" s="83"/>
      <c r="W391" s="83"/>
      <c r="X391" s="83"/>
      <c r="Y391" s="121"/>
    </row>
    <row r="392" spans="1:25" ht="21" x14ac:dyDescent="0.15">
      <c r="A392" s="106" t="s">
        <v>551</v>
      </c>
      <c r="B392" s="116" t="s">
        <v>518</v>
      </c>
      <c r="C392" s="81" t="s">
        <v>381</v>
      </c>
      <c r="D392" s="81" t="s">
        <v>552</v>
      </c>
      <c r="E392" s="119" t="s">
        <v>553</v>
      </c>
      <c r="F392" s="118"/>
      <c r="G392" s="90">
        <f>G394</f>
        <v>0</v>
      </c>
      <c r="H392" s="90">
        <f t="shared" ref="H392:W392" si="101">H394</f>
        <v>0</v>
      </c>
      <c r="I392" s="90">
        <f t="shared" si="101"/>
        <v>0</v>
      </c>
      <c r="J392" s="82">
        <f>K392+L392</f>
        <v>0</v>
      </c>
      <c r="K392" s="90">
        <f t="shared" si="101"/>
        <v>0</v>
      </c>
      <c r="L392" s="90">
        <f t="shared" si="101"/>
        <v>0</v>
      </c>
      <c r="M392" s="90">
        <f t="shared" si="101"/>
        <v>0</v>
      </c>
      <c r="N392" s="90">
        <f t="shared" si="101"/>
        <v>0</v>
      </c>
      <c r="O392" s="90">
        <f t="shared" si="101"/>
        <v>0</v>
      </c>
      <c r="P392" s="90">
        <f t="shared" si="101"/>
        <v>0</v>
      </c>
      <c r="Q392" s="120">
        <f t="shared" ref="Q392:R395" si="102">N392-K392</f>
        <v>0</v>
      </c>
      <c r="R392" s="120">
        <f t="shared" si="102"/>
        <v>0</v>
      </c>
      <c r="S392" s="90">
        <f t="shared" si="101"/>
        <v>0</v>
      </c>
      <c r="T392" s="90">
        <f t="shared" si="101"/>
        <v>0</v>
      </c>
      <c r="U392" s="90">
        <f t="shared" si="101"/>
        <v>0</v>
      </c>
      <c r="V392" s="90">
        <f t="shared" si="101"/>
        <v>0</v>
      </c>
      <c r="W392" s="90">
        <f t="shared" si="101"/>
        <v>0</v>
      </c>
      <c r="X392" s="83"/>
      <c r="Y392" s="121"/>
    </row>
    <row r="393" spans="1:25" x14ac:dyDescent="0.15">
      <c r="A393" s="115"/>
      <c r="B393" s="116"/>
      <c r="C393" s="117"/>
      <c r="D393" s="118"/>
      <c r="E393" s="119" t="s">
        <v>5</v>
      </c>
      <c r="F393" s="118"/>
      <c r="G393" s="90"/>
      <c r="H393" s="90"/>
      <c r="I393" s="90"/>
      <c r="J393" s="82"/>
      <c r="K393" s="90"/>
      <c r="L393" s="90"/>
      <c r="M393" s="83"/>
      <c r="N393" s="83"/>
      <c r="O393" s="83"/>
      <c r="P393" s="83"/>
      <c r="Q393" s="120">
        <f t="shared" si="102"/>
        <v>0</v>
      </c>
      <c r="R393" s="120">
        <f t="shared" si="102"/>
        <v>0</v>
      </c>
      <c r="S393" s="83"/>
      <c r="T393" s="83"/>
      <c r="U393" s="83"/>
      <c r="V393" s="83"/>
      <c r="W393" s="83"/>
      <c r="X393" s="83"/>
      <c r="Y393" s="121"/>
    </row>
    <row r="394" spans="1:25" ht="21" x14ac:dyDescent="0.15">
      <c r="A394" s="130"/>
      <c r="B394" s="109"/>
      <c r="C394" s="131"/>
      <c r="D394" s="132"/>
      <c r="E394" s="122" t="s">
        <v>554</v>
      </c>
      <c r="F394" s="133"/>
      <c r="G394" s="86">
        <f>G397+G398+G396+G395</f>
        <v>0</v>
      </c>
      <c r="H394" s="86">
        <f t="shared" ref="H394:W394" si="103">H397+H398+H396+H395</f>
        <v>0</v>
      </c>
      <c r="I394" s="86">
        <f t="shared" si="103"/>
        <v>0</v>
      </c>
      <c r="J394" s="82">
        <f>K394+L394</f>
        <v>0</v>
      </c>
      <c r="K394" s="86">
        <f t="shared" si="103"/>
        <v>0</v>
      </c>
      <c r="L394" s="86">
        <f t="shared" si="103"/>
        <v>0</v>
      </c>
      <c r="M394" s="86">
        <f t="shared" si="103"/>
        <v>0</v>
      </c>
      <c r="N394" s="86">
        <f t="shared" si="103"/>
        <v>0</v>
      </c>
      <c r="O394" s="86">
        <f t="shared" si="103"/>
        <v>0</v>
      </c>
      <c r="P394" s="86">
        <f t="shared" si="103"/>
        <v>0</v>
      </c>
      <c r="Q394" s="120">
        <f t="shared" si="102"/>
        <v>0</v>
      </c>
      <c r="R394" s="120">
        <f t="shared" si="102"/>
        <v>0</v>
      </c>
      <c r="S394" s="86">
        <f t="shared" si="103"/>
        <v>0</v>
      </c>
      <c r="T394" s="86">
        <f t="shared" si="103"/>
        <v>0</v>
      </c>
      <c r="U394" s="86">
        <f t="shared" si="103"/>
        <v>0</v>
      </c>
      <c r="V394" s="86">
        <f t="shared" si="103"/>
        <v>0</v>
      </c>
      <c r="W394" s="86">
        <f t="shared" si="103"/>
        <v>0</v>
      </c>
      <c r="X394" s="83"/>
      <c r="Y394" s="112"/>
    </row>
    <row r="395" spans="1:25" x14ac:dyDescent="0.15">
      <c r="A395" s="115"/>
      <c r="B395" s="116"/>
      <c r="C395" s="117"/>
      <c r="D395" s="118"/>
      <c r="E395" s="119" t="s">
        <v>283</v>
      </c>
      <c r="F395" s="81" t="s">
        <v>284</v>
      </c>
      <c r="G395" s="90"/>
      <c r="H395" s="90"/>
      <c r="I395" s="90"/>
      <c r="J395" s="82"/>
      <c r="K395" s="90"/>
      <c r="L395" s="90"/>
      <c r="M395" s="83"/>
      <c r="N395" s="83"/>
      <c r="O395" s="83"/>
      <c r="P395" s="83"/>
      <c r="Q395" s="120">
        <f t="shared" si="102"/>
        <v>0</v>
      </c>
      <c r="R395" s="120">
        <f t="shared" si="102"/>
        <v>0</v>
      </c>
      <c r="S395" s="83"/>
      <c r="T395" s="83"/>
      <c r="U395" s="83"/>
      <c r="V395" s="83"/>
      <c r="W395" s="83"/>
      <c r="X395" s="83"/>
      <c r="Y395" s="121"/>
    </row>
    <row r="396" spans="1:25" ht="21" x14ac:dyDescent="0.15">
      <c r="A396" s="115"/>
      <c r="B396" s="116"/>
      <c r="C396" s="117"/>
      <c r="D396" s="118"/>
      <c r="E396" s="119" t="s">
        <v>320</v>
      </c>
      <c r="F396" s="81" t="s">
        <v>288</v>
      </c>
      <c r="G396" s="90"/>
      <c r="H396" s="90"/>
      <c r="I396" s="90"/>
      <c r="J396" s="82"/>
      <c r="K396" s="90"/>
      <c r="L396" s="90"/>
      <c r="M396" s="83"/>
      <c r="N396" s="83"/>
      <c r="O396" s="83"/>
      <c r="P396" s="83"/>
      <c r="Q396" s="120"/>
      <c r="R396" s="120"/>
      <c r="S396" s="83"/>
      <c r="T396" s="83"/>
      <c r="U396" s="83"/>
      <c r="V396" s="83"/>
      <c r="W396" s="83"/>
      <c r="X396" s="83"/>
      <c r="Y396" s="121"/>
    </row>
    <row r="397" spans="1:25" ht="11.25" x14ac:dyDescent="0.15">
      <c r="A397" s="134"/>
      <c r="B397" s="134"/>
      <c r="C397" s="134"/>
      <c r="D397" s="134"/>
      <c r="E397" s="141" t="s">
        <v>373</v>
      </c>
      <c r="F397" s="134" t="s">
        <v>322</v>
      </c>
      <c r="G397" s="135">
        <f>H397+I397</f>
        <v>0</v>
      </c>
      <c r="H397" s="135">
        <v>0</v>
      </c>
      <c r="I397" s="135">
        <v>0</v>
      </c>
      <c r="J397" s="82">
        <f>K397+L397</f>
        <v>0</v>
      </c>
      <c r="K397" s="89">
        <v>0</v>
      </c>
      <c r="L397" s="136">
        <v>0</v>
      </c>
      <c r="M397" s="83">
        <f>N397+O397</f>
        <v>0</v>
      </c>
      <c r="N397" s="83">
        <f>K397*4%+K397</f>
        <v>0</v>
      </c>
      <c r="O397" s="83"/>
      <c r="P397" s="137">
        <f t="shared" ref="P397:R398" si="104">M397-J397</f>
        <v>0</v>
      </c>
      <c r="Q397" s="120">
        <f t="shared" si="104"/>
        <v>0</v>
      </c>
      <c r="R397" s="120">
        <f t="shared" si="104"/>
        <v>0</v>
      </c>
      <c r="S397" s="83">
        <f>T397+U397</f>
        <v>0</v>
      </c>
      <c r="T397" s="83">
        <f>N397*5%+N397</f>
        <v>0</v>
      </c>
      <c r="U397" s="83"/>
      <c r="V397" s="83">
        <f>W397+X397</f>
        <v>0</v>
      </c>
      <c r="W397" s="83">
        <f>T397*4%+T397</f>
        <v>0</v>
      </c>
      <c r="X397" s="83"/>
      <c r="Y397" s="112"/>
    </row>
    <row r="398" spans="1:25" ht="11.25" x14ac:dyDescent="0.15">
      <c r="A398" s="134"/>
      <c r="B398" s="134"/>
      <c r="C398" s="134"/>
      <c r="D398" s="134"/>
      <c r="E398" s="141" t="s">
        <v>376</v>
      </c>
      <c r="F398" s="134" t="s">
        <v>354</v>
      </c>
      <c r="G398" s="135"/>
      <c r="H398" s="135"/>
      <c r="I398" s="135"/>
      <c r="J398" s="82"/>
      <c r="K398" s="89"/>
      <c r="L398" s="136"/>
      <c r="M398" s="83"/>
      <c r="N398" s="83"/>
      <c r="O398" s="83"/>
      <c r="P398" s="137">
        <f t="shared" si="104"/>
        <v>0</v>
      </c>
      <c r="Q398" s="120">
        <f t="shared" si="104"/>
        <v>0</v>
      </c>
      <c r="R398" s="120">
        <f t="shared" si="104"/>
        <v>0</v>
      </c>
      <c r="S398" s="83"/>
      <c r="T398" s="83"/>
      <c r="U398" s="83"/>
      <c r="V398" s="83"/>
      <c r="W398" s="83">
        <f>T398*4%+T398</f>
        <v>0</v>
      </c>
      <c r="X398" s="83"/>
      <c r="Y398" s="112"/>
    </row>
    <row r="399" spans="1:25" ht="21" x14ac:dyDescent="0.15">
      <c r="A399" s="130" t="s">
        <v>555</v>
      </c>
      <c r="B399" s="109" t="s">
        <v>518</v>
      </c>
      <c r="C399" s="131" t="s">
        <v>412</v>
      </c>
      <c r="D399" s="132" t="s">
        <v>189</v>
      </c>
      <c r="E399" s="122" t="s">
        <v>556</v>
      </c>
      <c r="F399" s="133"/>
      <c r="G399" s="86"/>
      <c r="H399" s="86"/>
      <c r="I399" s="86"/>
      <c r="J399" s="82">
        <f>K399+L399</f>
        <v>450</v>
      </c>
      <c r="K399" s="86">
        <f>K405</f>
        <v>450</v>
      </c>
      <c r="L399" s="86"/>
      <c r="M399" s="85">
        <f>N399+O399</f>
        <v>450</v>
      </c>
      <c r="N399" s="85">
        <f>N405</f>
        <v>450</v>
      </c>
      <c r="O399" s="83"/>
      <c r="P399" s="83"/>
      <c r="Q399" s="120">
        <f>N399-K399</f>
        <v>0</v>
      </c>
      <c r="R399" s="120">
        <f>O399-L399</f>
        <v>0</v>
      </c>
      <c r="S399" s="83">
        <f>S406</f>
        <v>450</v>
      </c>
      <c r="T399" s="83">
        <f>T405</f>
        <v>450</v>
      </c>
      <c r="U399" s="83"/>
      <c r="V399" s="83"/>
      <c r="W399" s="83">
        <f>W405</f>
        <v>450</v>
      </c>
      <c r="X399" s="83"/>
      <c r="Y399" s="112"/>
    </row>
    <row r="400" spans="1:25" x14ac:dyDescent="0.15">
      <c r="A400" s="115"/>
      <c r="B400" s="116"/>
      <c r="C400" s="117"/>
      <c r="D400" s="118"/>
      <c r="E400" s="119" t="s">
        <v>190</v>
      </c>
      <c r="F400" s="118"/>
      <c r="G400" s="90"/>
      <c r="H400" s="90"/>
      <c r="I400" s="90"/>
      <c r="J400" s="82"/>
      <c r="K400" s="90"/>
      <c r="L400" s="90"/>
      <c r="M400" s="83"/>
      <c r="N400" s="83"/>
      <c r="O400" s="83"/>
      <c r="P400" s="83"/>
      <c r="Q400" s="120"/>
      <c r="R400" s="120"/>
      <c r="S400" s="83"/>
      <c r="T400" s="83"/>
      <c r="U400" s="83"/>
      <c r="V400" s="83"/>
      <c r="W400" s="83"/>
      <c r="X400" s="83"/>
      <c r="Y400" s="121"/>
    </row>
    <row r="401" spans="1:25" x14ac:dyDescent="0.15">
      <c r="A401" s="106" t="s">
        <v>557</v>
      </c>
      <c r="B401" s="116" t="s">
        <v>518</v>
      </c>
      <c r="C401" s="81" t="s">
        <v>412</v>
      </c>
      <c r="D401" s="81" t="s">
        <v>247</v>
      </c>
      <c r="E401" s="119" t="s">
        <v>558</v>
      </c>
      <c r="F401" s="118"/>
      <c r="G401" s="90"/>
      <c r="H401" s="90"/>
      <c r="I401" s="90"/>
      <c r="J401" s="82"/>
      <c r="K401" s="90"/>
      <c r="L401" s="90"/>
      <c r="M401" s="83"/>
      <c r="N401" s="83"/>
      <c r="O401" s="83"/>
      <c r="P401" s="83"/>
      <c r="Q401" s="120"/>
      <c r="R401" s="120"/>
      <c r="S401" s="83"/>
      <c r="T401" s="83"/>
      <c r="U401" s="83"/>
      <c r="V401" s="83"/>
      <c r="W401" s="83"/>
      <c r="X401" s="83"/>
      <c r="Y401" s="121"/>
    </row>
    <row r="402" spans="1:25" x14ac:dyDescent="0.15">
      <c r="A402" s="115"/>
      <c r="B402" s="116"/>
      <c r="C402" s="117"/>
      <c r="D402" s="118"/>
      <c r="E402" s="119" t="s">
        <v>5</v>
      </c>
      <c r="F402" s="118"/>
      <c r="G402" s="90"/>
      <c r="H402" s="90"/>
      <c r="I402" s="90"/>
      <c r="J402" s="82"/>
      <c r="K402" s="90"/>
      <c r="L402" s="90"/>
      <c r="M402" s="83"/>
      <c r="N402" s="83"/>
      <c r="O402" s="83"/>
      <c r="P402" s="83"/>
      <c r="Q402" s="120"/>
      <c r="R402" s="120"/>
      <c r="S402" s="83"/>
      <c r="T402" s="83"/>
      <c r="U402" s="83"/>
      <c r="V402" s="83"/>
      <c r="W402" s="83"/>
      <c r="X402" s="83"/>
      <c r="Y402" s="121"/>
    </row>
    <row r="403" spans="1:25" ht="21" x14ac:dyDescent="0.15">
      <c r="A403" s="130"/>
      <c r="B403" s="109"/>
      <c r="C403" s="131"/>
      <c r="D403" s="132"/>
      <c r="E403" s="122" t="s">
        <v>559</v>
      </c>
      <c r="F403" s="133"/>
      <c r="G403" s="86"/>
      <c r="H403" s="86"/>
      <c r="I403" s="86"/>
      <c r="J403" s="82"/>
      <c r="K403" s="86"/>
      <c r="L403" s="86"/>
      <c r="M403" s="83"/>
      <c r="N403" s="83"/>
      <c r="O403" s="83"/>
      <c r="P403" s="83"/>
      <c r="Q403" s="120"/>
      <c r="R403" s="120"/>
      <c r="S403" s="83"/>
      <c r="T403" s="83"/>
      <c r="U403" s="83"/>
      <c r="V403" s="83"/>
      <c r="W403" s="83"/>
      <c r="X403" s="83"/>
      <c r="Y403" s="112"/>
    </row>
    <row r="404" spans="1:25" x14ac:dyDescent="0.15">
      <c r="A404" s="115"/>
      <c r="B404" s="116"/>
      <c r="C404" s="117"/>
      <c r="D404" s="118"/>
      <c r="E404" s="119" t="s">
        <v>283</v>
      </c>
      <c r="F404" s="81" t="s">
        <v>284</v>
      </c>
      <c r="G404" s="90"/>
      <c r="H404" s="90"/>
      <c r="I404" s="90"/>
      <c r="J404" s="82"/>
      <c r="K404" s="90"/>
      <c r="L404" s="90"/>
      <c r="M404" s="83"/>
      <c r="N404" s="83"/>
      <c r="O404" s="83"/>
      <c r="P404" s="83"/>
      <c r="Q404" s="120"/>
      <c r="R404" s="120"/>
      <c r="S404" s="83"/>
      <c r="T404" s="83"/>
      <c r="U404" s="83"/>
      <c r="V404" s="83"/>
      <c r="W404" s="83"/>
      <c r="X404" s="83"/>
      <c r="Y404" s="121"/>
    </row>
    <row r="405" spans="1:25" ht="22.5" x14ac:dyDescent="0.15">
      <c r="A405" s="134" t="s">
        <v>560</v>
      </c>
      <c r="B405" s="134" t="s">
        <v>561</v>
      </c>
      <c r="C405" s="134" t="s">
        <v>412</v>
      </c>
      <c r="D405" s="134" t="s">
        <v>381</v>
      </c>
      <c r="E405" s="141" t="s">
        <v>562</v>
      </c>
      <c r="F405" s="134"/>
      <c r="G405" s="135">
        <f>H405+I405</f>
        <v>0</v>
      </c>
      <c r="H405" s="135">
        <f>H406</f>
        <v>0</v>
      </c>
      <c r="I405" s="135">
        <v>0</v>
      </c>
      <c r="J405" s="82">
        <f>K405+L405</f>
        <v>450</v>
      </c>
      <c r="K405" s="89">
        <v>450</v>
      </c>
      <c r="L405" s="136">
        <v>0</v>
      </c>
      <c r="M405" s="83">
        <f>N405+O405</f>
        <v>450</v>
      </c>
      <c r="N405" s="83">
        <f>N406</f>
        <v>450</v>
      </c>
      <c r="O405" s="83"/>
      <c r="P405" s="137">
        <f t="shared" ref="P405:R406" si="105">M405-J405</f>
        <v>0</v>
      </c>
      <c r="Q405" s="120">
        <f t="shared" si="105"/>
        <v>0</v>
      </c>
      <c r="R405" s="120">
        <f t="shared" si="105"/>
        <v>0</v>
      </c>
      <c r="S405" s="83">
        <f>T405+U405</f>
        <v>450</v>
      </c>
      <c r="T405" s="83">
        <f>T406</f>
        <v>450</v>
      </c>
      <c r="U405" s="83"/>
      <c r="V405" s="83">
        <f>W405+X405</f>
        <v>450</v>
      </c>
      <c r="W405" s="83">
        <f>W406</f>
        <v>450</v>
      </c>
      <c r="X405" s="83"/>
      <c r="Y405" s="112"/>
    </row>
    <row r="406" spans="1:25" ht="22.5" x14ac:dyDescent="0.15">
      <c r="A406" s="134"/>
      <c r="B406" s="134"/>
      <c r="C406" s="134"/>
      <c r="D406" s="134"/>
      <c r="E406" s="141" t="s">
        <v>369</v>
      </c>
      <c r="F406" s="134" t="s">
        <v>370</v>
      </c>
      <c r="G406" s="135">
        <f>H406+I406</f>
        <v>0</v>
      </c>
      <c r="H406" s="135">
        <v>0</v>
      </c>
      <c r="I406" s="135">
        <v>0</v>
      </c>
      <c r="J406" s="82">
        <f>K406+L406</f>
        <v>450</v>
      </c>
      <c r="K406" s="89">
        <v>450</v>
      </c>
      <c r="L406" s="136">
        <v>0</v>
      </c>
      <c r="M406" s="83">
        <f>N406+O406</f>
        <v>450</v>
      </c>
      <c r="N406" s="83">
        <v>450</v>
      </c>
      <c r="O406" s="83"/>
      <c r="P406" s="137">
        <f t="shared" si="105"/>
        <v>0</v>
      </c>
      <c r="Q406" s="120">
        <f t="shared" si="105"/>
        <v>0</v>
      </c>
      <c r="R406" s="120">
        <f t="shared" si="105"/>
        <v>0</v>
      </c>
      <c r="S406" s="83">
        <f>T406+U406</f>
        <v>450</v>
      </c>
      <c r="T406" s="83">
        <v>450</v>
      </c>
      <c r="U406" s="83"/>
      <c r="V406" s="83">
        <f>W406+X406</f>
        <v>450</v>
      </c>
      <c r="W406" s="83">
        <v>450</v>
      </c>
      <c r="X406" s="83"/>
      <c r="Y406" s="121"/>
    </row>
    <row r="407" spans="1:25" x14ac:dyDescent="0.15">
      <c r="A407" s="106" t="s">
        <v>563</v>
      </c>
      <c r="B407" s="116" t="s">
        <v>518</v>
      </c>
      <c r="C407" s="81" t="s">
        <v>412</v>
      </c>
      <c r="D407" s="81" t="s">
        <v>325</v>
      </c>
      <c r="E407" s="119" t="s">
        <v>564</v>
      </c>
      <c r="F407" s="118"/>
      <c r="G407" s="90"/>
      <c r="H407" s="90"/>
      <c r="I407" s="90"/>
      <c r="J407" s="82"/>
      <c r="K407" s="90"/>
      <c r="L407" s="90"/>
      <c r="M407" s="83"/>
      <c r="N407" s="83"/>
      <c r="O407" s="83"/>
      <c r="P407" s="83"/>
      <c r="Q407" s="120"/>
      <c r="R407" s="120"/>
      <c r="S407" s="83"/>
      <c r="T407" s="83"/>
      <c r="U407" s="83"/>
      <c r="V407" s="83"/>
      <c r="W407" s="83"/>
      <c r="X407" s="83"/>
      <c r="Y407" s="121"/>
    </row>
    <row r="408" spans="1:25" x14ac:dyDescent="0.15">
      <c r="A408" s="115"/>
      <c r="B408" s="116"/>
      <c r="C408" s="117"/>
      <c r="D408" s="118"/>
      <c r="E408" s="119" t="s">
        <v>5</v>
      </c>
      <c r="F408" s="118"/>
      <c r="G408" s="90"/>
      <c r="H408" s="90"/>
      <c r="I408" s="90"/>
      <c r="J408" s="82"/>
      <c r="K408" s="90"/>
      <c r="L408" s="90"/>
      <c r="M408" s="83"/>
      <c r="N408" s="83"/>
      <c r="O408" s="83"/>
      <c r="P408" s="83"/>
      <c r="Q408" s="120"/>
      <c r="R408" s="120"/>
      <c r="S408" s="83"/>
      <c r="T408" s="83"/>
      <c r="U408" s="83"/>
      <c r="V408" s="83"/>
      <c r="W408" s="83"/>
      <c r="X408" s="83"/>
      <c r="Y408" s="121"/>
    </row>
    <row r="409" spans="1:25" x14ac:dyDescent="0.15">
      <c r="A409" s="130"/>
      <c r="B409" s="109"/>
      <c r="C409" s="131"/>
      <c r="D409" s="132"/>
      <c r="E409" s="122" t="s">
        <v>565</v>
      </c>
      <c r="F409" s="133"/>
      <c r="G409" s="86"/>
      <c r="H409" s="86"/>
      <c r="I409" s="86"/>
      <c r="J409" s="82"/>
      <c r="K409" s="86"/>
      <c r="L409" s="86"/>
      <c r="M409" s="83"/>
      <c r="N409" s="83"/>
      <c r="O409" s="83"/>
      <c r="P409" s="83"/>
      <c r="Q409" s="120"/>
      <c r="R409" s="120"/>
      <c r="S409" s="83"/>
      <c r="T409" s="83"/>
      <c r="U409" s="83"/>
      <c r="V409" s="83"/>
      <c r="W409" s="83"/>
      <c r="X409" s="83"/>
      <c r="Y409" s="112"/>
    </row>
    <row r="410" spans="1:25" ht="21" x14ac:dyDescent="0.15">
      <c r="A410" s="115"/>
      <c r="B410" s="116"/>
      <c r="C410" s="117"/>
      <c r="D410" s="118"/>
      <c r="E410" s="119" t="s">
        <v>435</v>
      </c>
      <c r="F410" s="81" t="s">
        <v>370</v>
      </c>
      <c r="G410" s="90"/>
      <c r="H410" s="90"/>
      <c r="I410" s="90"/>
      <c r="J410" s="82"/>
      <c r="K410" s="90"/>
      <c r="L410" s="90"/>
      <c r="M410" s="83"/>
      <c r="N410" s="83"/>
      <c r="O410" s="83"/>
      <c r="P410" s="83"/>
      <c r="Q410" s="120"/>
      <c r="R410" s="120"/>
      <c r="S410" s="83"/>
      <c r="T410" s="83"/>
      <c r="U410" s="83"/>
      <c r="V410" s="83"/>
      <c r="W410" s="83"/>
      <c r="X410" s="83"/>
      <c r="Y410" s="121"/>
    </row>
    <row r="411" spans="1:25" x14ac:dyDescent="0.15">
      <c r="A411" s="130" t="s">
        <v>566</v>
      </c>
      <c r="B411" s="109" t="s">
        <v>567</v>
      </c>
      <c r="C411" s="131" t="s">
        <v>189</v>
      </c>
      <c r="D411" s="132" t="s">
        <v>189</v>
      </c>
      <c r="E411" s="122" t="s">
        <v>568</v>
      </c>
      <c r="F411" s="133"/>
      <c r="G411" s="86">
        <f>G413+G443</f>
        <v>395538.5</v>
      </c>
      <c r="H411" s="86">
        <f t="shared" ref="H411:W411" si="106">H413+H443</f>
        <v>395538.5</v>
      </c>
      <c r="I411" s="86">
        <f t="shared" si="106"/>
        <v>0</v>
      </c>
      <c r="J411" s="82">
        <f>K411+L411</f>
        <v>462044.4</v>
      </c>
      <c r="K411" s="86">
        <f t="shared" si="106"/>
        <v>462044.4</v>
      </c>
      <c r="L411" s="86">
        <f t="shared" si="106"/>
        <v>0</v>
      </c>
      <c r="M411" s="86">
        <f t="shared" si="106"/>
        <v>509922.6</v>
      </c>
      <c r="N411" s="86">
        <f t="shared" si="106"/>
        <v>509922.6</v>
      </c>
      <c r="O411" s="86">
        <f t="shared" si="106"/>
        <v>0</v>
      </c>
      <c r="P411" s="86">
        <f t="shared" si="106"/>
        <v>46978.200000000004</v>
      </c>
      <c r="Q411" s="120">
        <f t="shared" ref="Q411:R421" si="107">N411-K411</f>
        <v>47878.199999999953</v>
      </c>
      <c r="R411" s="120">
        <f t="shared" si="107"/>
        <v>0</v>
      </c>
      <c r="S411" s="86">
        <f t="shared" si="106"/>
        <v>511753.6</v>
      </c>
      <c r="T411" s="86">
        <f t="shared" si="106"/>
        <v>511753.6</v>
      </c>
      <c r="U411" s="86">
        <f t="shared" si="106"/>
        <v>0</v>
      </c>
      <c r="V411" s="86">
        <f t="shared" si="106"/>
        <v>514750</v>
      </c>
      <c r="W411" s="86">
        <f t="shared" si="106"/>
        <v>514750</v>
      </c>
      <c r="X411" s="83"/>
      <c r="Y411" s="112"/>
    </row>
    <row r="412" spans="1:25" x14ac:dyDescent="0.15">
      <c r="A412" s="115"/>
      <c r="B412" s="116"/>
      <c r="C412" s="117"/>
      <c r="D412" s="118"/>
      <c r="E412" s="119" t="s">
        <v>5</v>
      </c>
      <c r="F412" s="118"/>
      <c r="G412" s="90"/>
      <c r="H412" s="90"/>
      <c r="I412" s="90"/>
      <c r="J412" s="82"/>
      <c r="K412" s="90"/>
      <c r="L412" s="90"/>
      <c r="M412" s="83"/>
      <c r="N412" s="83"/>
      <c r="O412" s="83"/>
      <c r="P412" s="83"/>
      <c r="Q412" s="120">
        <f t="shared" si="107"/>
        <v>0</v>
      </c>
      <c r="R412" s="120">
        <f t="shared" si="107"/>
        <v>0</v>
      </c>
      <c r="S412" s="83"/>
      <c r="T412" s="83"/>
      <c r="U412" s="83"/>
      <c r="V412" s="83"/>
      <c r="W412" s="83"/>
      <c r="X412" s="83"/>
      <c r="Y412" s="121"/>
    </row>
    <row r="413" spans="1:25" ht="21" x14ac:dyDescent="0.15">
      <c r="A413" s="130" t="s">
        <v>569</v>
      </c>
      <c r="B413" s="109" t="s">
        <v>567</v>
      </c>
      <c r="C413" s="131" t="s">
        <v>247</v>
      </c>
      <c r="D413" s="132" t="s">
        <v>189</v>
      </c>
      <c r="E413" s="122" t="s">
        <v>570</v>
      </c>
      <c r="F413" s="133"/>
      <c r="G413" s="86">
        <f>G415</f>
        <v>319824.09999999998</v>
      </c>
      <c r="H413" s="86">
        <f t="shared" ref="H413:W413" si="108">H415</f>
        <v>319824.09999999998</v>
      </c>
      <c r="I413" s="86">
        <f t="shared" si="108"/>
        <v>0</v>
      </c>
      <c r="J413" s="82">
        <f>K413+L413</f>
        <v>369918.4</v>
      </c>
      <c r="K413" s="86">
        <f t="shared" si="108"/>
        <v>369918.4</v>
      </c>
      <c r="L413" s="86">
        <f t="shared" si="108"/>
        <v>0</v>
      </c>
      <c r="M413" s="86">
        <f t="shared" si="108"/>
        <v>407744</v>
      </c>
      <c r="N413" s="86">
        <f t="shared" si="108"/>
        <v>407744</v>
      </c>
      <c r="O413" s="86">
        <f t="shared" si="108"/>
        <v>0</v>
      </c>
      <c r="P413" s="86">
        <f t="shared" si="108"/>
        <v>37825.599999999999</v>
      </c>
      <c r="Q413" s="120">
        <f t="shared" si="107"/>
        <v>37825.599999999977</v>
      </c>
      <c r="R413" s="120">
        <f t="shared" si="107"/>
        <v>0</v>
      </c>
      <c r="S413" s="86">
        <f t="shared" si="108"/>
        <v>411075</v>
      </c>
      <c r="T413" s="86">
        <f t="shared" si="108"/>
        <v>411075</v>
      </c>
      <c r="U413" s="86">
        <f t="shared" si="108"/>
        <v>0</v>
      </c>
      <c r="V413" s="86">
        <f t="shared" si="108"/>
        <v>408800</v>
      </c>
      <c r="W413" s="86">
        <f t="shared" si="108"/>
        <v>408800</v>
      </c>
      <c r="X413" s="83"/>
      <c r="Y413" s="112"/>
    </row>
    <row r="414" spans="1:25" x14ac:dyDescent="0.15">
      <c r="A414" s="115"/>
      <c r="B414" s="116"/>
      <c r="C414" s="117"/>
      <c r="D414" s="118"/>
      <c r="E414" s="119" t="s">
        <v>190</v>
      </c>
      <c r="F414" s="118"/>
      <c r="G414" s="90"/>
      <c r="H414" s="90"/>
      <c r="I414" s="90"/>
      <c r="J414" s="82"/>
      <c r="K414" s="90"/>
      <c r="L414" s="90"/>
      <c r="M414" s="90"/>
      <c r="N414" s="90"/>
      <c r="O414" s="90"/>
      <c r="P414" s="90"/>
      <c r="Q414" s="120">
        <f t="shared" si="107"/>
        <v>0</v>
      </c>
      <c r="R414" s="120">
        <f t="shared" si="107"/>
        <v>0</v>
      </c>
      <c r="S414" s="90"/>
      <c r="T414" s="90"/>
      <c r="U414" s="90"/>
      <c r="V414" s="90"/>
      <c r="W414" s="90"/>
      <c r="X414" s="83"/>
      <c r="Y414" s="121"/>
    </row>
    <row r="415" spans="1:25" x14ac:dyDescent="0.15">
      <c r="A415" s="106" t="s">
        <v>571</v>
      </c>
      <c r="B415" s="116" t="s">
        <v>567</v>
      </c>
      <c r="C415" s="81" t="s">
        <v>247</v>
      </c>
      <c r="D415" s="81" t="s">
        <v>247</v>
      </c>
      <c r="E415" s="119" t="s">
        <v>572</v>
      </c>
      <c r="F415" s="118"/>
      <c r="G415" s="90">
        <f>G417</f>
        <v>319824.09999999998</v>
      </c>
      <c r="H415" s="90">
        <f t="shared" ref="H415:W415" si="109">H417</f>
        <v>319824.09999999998</v>
      </c>
      <c r="I415" s="90">
        <f t="shared" si="109"/>
        <v>0</v>
      </c>
      <c r="J415" s="82">
        <f>K415+L415</f>
        <v>369918.4</v>
      </c>
      <c r="K415" s="90">
        <f t="shared" si="109"/>
        <v>369918.4</v>
      </c>
      <c r="L415" s="90">
        <f t="shared" si="109"/>
        <v>0</v>
      </c>
      <c r="M415" s="90">
        <f t="shared" si="109"/>
        <v>407744</v>
      </c>
      <c r="N415" s="90">
        <f t="shared" si="109"/>
        <v>407744</v>
      </c>
      <c r="O415" s="90">
        <f t="shared" si="109"/>
        <v>0</v>
      </c>
      <c r="P415" s="90">
        <f t="shared" si="109"/>
        <v>37825.599999999999</v>
      </c>
      <c r="Q415" s="120">
        <f t="shared" si="107"/>
        <v>37825.599999999977</v>
      </c>
      <c r="R415" s="120">
        <f t="shared" si="107"/>
        <v>0</v>
      </c>
      <c r="S415" s="90">
        <f t="shared" si="109"/>
        <v>411075</v>
      </c>
      <c r="T415" s="90">
        <f t="shared" si="109"/>
        <v>411075</v>
      </c>
      <c r="U415" s="90">
        <f t="shared" si="109"/>
        <v>0</v>
      </c>
      <c r="V415" s="90">
        <f t="shared" si="109"/>
        <v>408800</v>
      </c>
      <c r="W415" s="90">
        <f t="shared" si="109"/>
        <v>408800</v>
      </c>
      <c r="X415" s="83"/>
      <c r="Y415" s="121"/>
    </row>
    <row r="416" spans="1:25" x14ac:dyDescent="0.15">
      <c r="A416" s="115"/>
      <c r="B416" s="116"/>
      <c r="C416" s="117"/>
      <c r="D416" s="118"/>
      <c r="E416" s="119" t="s">
        <v>5</v>
      </c>
      <c r="F416" s="118"/>
      <c r="G416" s="90"/>
      <c r="H416" s="90"/>
      <c r="I416" s="90"/>
      <c r="J416" s="82"/>
      <c r="K416" s="90"/>
      <c r="L416" s="90"/>
      <c r="M416" s="90"/>
      <c r="N416" s="90"/>
      <c r="O416" s="90"/>
      <c r="P416" s="90"/>
      <c r="Q416" s="120">
        <f t="shared" si="107"/>
        <v>0</v>
      </c>
      <c r="R416" s="120">
        <f t="shared" si="107"/>
        <v>0</v>
      </c>
      <c r="S416" s="90"/>
      <c r="T416" s="90"/>
      <c r="U416" s="90"/>
      <c r="V416" s="90"/>
      <c r="W416" s="90"/>
      <c r="X416" s="83"/>
      <c r="Y416" s="121"/>
    </row>
    <row r="417" spans="1:25" x14ac:dyDescent="0.15">
      <c r="A417" s="130"/>
      <c r="B417" s="109"/>
      <c r="C417" s="131"/>
      <c r="D417" s="132"/>
      <c r="E417" s="122" t="s">
        <v>573</v>
      </c>
      <c r="F417" s="133"/>
      <c r="G417" s="86">
        <f>G420+G421</f>
        <v>319824.09999999998</v>
      </c>
      <c r="H417" s="86">
        <f t="shared" ref="H417:W417" si="110">H420+H421</f>
        <v>319824.09999999998</v>
      </c>
      <c r="I417" s="86">
        <f t="shared" si="110"/>
        <v>0</v>
      </c>
      <c r="J417" s="82">
        <f>K417+L417</f>
        <v>369918.4</v>
      </c>
      <c r="K417" s="86">
        <f t="shared" si="110"/>
        <v>369918.4</v>
      </c>
      <c r="L417" s="86">
        <f t="shared" si="110"/>
        <v>0</v>
      </c>
      <c r="M417" s="86">
        <f t="shared" si="110"/>
        <v>407744</v>
      </c>
      <c r="N417" s="86">
        <f t="shared" si="110"/>
        <v>407744</v>
      </c>
      <c r="O417" s="86">
        <f t="shared" si="110"/>
        <v>0</v>
      </c>
      <c r="P417" s="86">
        <f t="shared" si="110"/>
        <v>37825.599999999999</v>
      </c>
      <c r="Q417" s="120">
        <f t="shared" si="107"/>
        <v>37825.599999999977</v>
      </c>
      <c r="R417" s="120">
        <f t="shared" si="107"/>
        <v>0</v>
      </c>
      <c r="S417" s="86">
        <f t="shared" si="110"/>
        <v>411075</v>
      </c>
      <c r="T417" s="86">
        <f t="shared" si="110"/>
        <v>411075</v>
      </c>
      <c r="U417" s="86">
        <f t="shared" si="110"/>
        <v>0</v>
      </c>
      <c r="V417" s="86">
        <f t="shared" si="110"/>
        <v>408800</v>
      </c>
      <c r="W417" s="86">
        <f t="shared" si="110"/>
        <v>408800</v>
      </c>
      <c r="X417" s="83"/>
      <c r="Y417" s="112"/>
    </row>
    <row r="418" spans="1:25" x14ac:dyDescent="0.15">
      <c r="A418" s="115"/>
      <c r="B418" s="116"/>
      <c r="C418" s="117"/>
      <c r="D418" s="118"/>
      <c r="E418" s="119" t="s">
        <v>283</v>
      </c>
      <c r="F418" s="81" t="s">
        <v>284</v>
      </c>
      <c r="G418" s="90"/>
      <c r="H418" s="90"/>
      <c r="I418" s="90"/>
      <c r="J418" s="82"/>
      <c r="K418" s="90"/>
      <c r="L418" s="90"/>
      <c r="M418" s="83"/>
      <c r="N418" s="83"/>
      <c r="O418" s="83"/>
      <c r="P418" s="83"/>
      <c r="Q418" s="120">
        <f t="shared" si="107"/>
        <v>0</v>
      </c>
      <c r="R418" s="120">
        <f t="shared" si="107"/>
        <v>0</v>
      </c>
      <c r="S418" s="83"/>
      <c r="T418" s="83"/>
      <c r="U418" s="83"/>
      <c r="V418" s="83"/>
      <c r="W418" s="83"/>
      <c r="X418" s="83"/>
      <c r="Y418" s="121"/>
    </row>
    <row r="419" spans="1:25" x14ac:dyDescent="0.15">
      <c r="A419" s="115"/>
      <c r="B419" s="116"/>
      <c r="C419" s="117"/>
      <c r="D419" s="118"/>
      <c r="E419" s="119" t="s">
        <v>299</v>
      </c>
      <c r="F419" s="81" t="s">
        <v>300</v>
      </c>
      <c r="G419" s="90"/>
      <c r="H419" s="90"/>
      <c r="I419" s="90"/>
      <c r="J419" s="82"/>
      <c r="K419" s="90"/>
      <c r="L419" s="90"/>
      <c r="M419" s="83"/>
      <c r="N419" s="83"/>
      <c r="O419" s="83"/>
      <c r="P419" s="83"/>
      <c r="Q419" s="120">
        <f t="shared" si="107"/>
        <v>0</v>
      </c>
      <c r="R419" s="120">
        <f t="shared" si="107"/>
        <v>0</v>
      </c>
      <c r="S419" s="83"/>
      <c r="T419" s="83"/>
      <c r="U419" s="83"/>
      <c r="V419" s="83"/>
      <c r="W419" s="83"/>
      <c r="X419" s="83"/>
      <c r="Y419" s="121"/>
    </row>
    <row r="420" spans="1:25" ht="21" x14ac:dyDescent="0.15">
      <c r="A420" s="115"/>
      <c r="B420" s="116"/>
      <c r="C420" s="117"/>
      <c r="D420" s="118"/>
      <c r="E420" s="119" t="s">
        <v>301</v>
      </c>
      <c r="F420" s="81" t="s">
        <v>302</v>
      </c>
      <c r="G420" s="135">
        <f>H420+I420</f>
        <v>305903.8</v>
      </c>
      <c r="H420" s="135">
        <v>305903.8</v>
      </c>
      <c r="I420" s="135">
        <v>0</v>
      </c>
      <c r="J420" s="82">
        <f>K420+L420</f>
        <v>365676.5</v>
      </c>
      <c r="K420" s="89">
        <v>365676.5</v>
      </c>
      <c r="L420" s="136">
        <v>0</v>
      </c>
      <c r="M420" s="83">
        <f>N420+O420</f>
        <v>402244</v>
      </c>
      <c r="N420" s="83">
        <v>402244</v>
      </c>
      <c r="O420" s="83"/>
      <c r="P420" s="137">
        <f>M420-J420</f>
        <v>36567.5</v>
      </c>
      <c r="Q420" s="120">
        <f t="shared" si="107"/>
        <v>36567.5</v>
      </c>
      <c r="R420" s="120">
        <f t="shared" si="107"/>
        <v>0</v>
      </c>
      <c r="S420" s="83">
        <f>T420+U420</f>
        <v>405300</v>
      </c>
      <c r="T420" s="83">
        <v>405300</v>
      </c>
      <c r="U420" s="83"/>
      <c r="V420" s="83">
        <f>W420+X420</f>
        <v>405300</v>
      </c>
      <c r="W420" s="83">
        <v>405300</v>
      </c>
      <c r="X420" s="83"/>
      <c r="Y420" s="121"/>
    </row>
    <row r="421" spans="1:25" ht="22.5" x14ac:dyDescent="0.15">
      <c r="A421" s="134"/>
      <c r="B421" s="134"/>
      <c r="C421" s="134"/>
      <c r="D421" s="134"/>
      <c r="E421" s="141" t="s">
        <v>365</v>
      </c>
      <c r="F421" s="134" t="s">
        <v>366</v>
      </c>
      <c r="G421" s="135">
        <f>H421+I421</f>
        <v>13920.3</v>
      </c>
      <c r="H421" s="135">
        <v>13920.3</v>
      </c>
      <c r="I421" s="135">
        <v>0</v>
      </c>
      <c r="J421" s="82">
        <f>K421+L421</f>
        <v>4241.8999999999996</v>
      </c>
      <c r="K421" s="89">
        <v>4241.8999999999996</v>
      </c>
      <c r="L421" s="136">
        <v>0</v>
      </c>
      <c r="M421" s="83">
        <f>N421+O421</f>
        <v>5500</v>
      </c>
      <c r="N421" s="83">
        <v>5500</v>
      </c>
      <c r="O421" s="83"/>
      <c r="P421" s="137">
        <f>M421-J421</f>
        <v>1258.1000000000004</v>
      </c>
      <c r="Q421" s="120">
        <f t="shared" si="107"/>
        <v>1258.1000000000004</v>
      </c>
      <c r="R421" s="120">
        <f t="shared" si="107"/>
        <v>0</v>
      </c>
      <c r="S421" s="83">
        <f>T421+U421</f>
        <v>5775</v>
      </c>
      <c r="T421" s="83">
        <f>N421*5%+N421</f>
        <v>5775</v>
      </c>
      <c r="U421" s="83"/>
      <c r="V421" s="83">
        <f>W421+X421</f>
        <v>3500</v>
      </c>
      <c r="W421" s="83">
        <v>3500</v>
      </c>
      <c r="X421" s="83"/>
      <c r="Y421" s="121"/>
    </row>
    <row r="422" spans="1:25" ht="31.5" x14ac:dyDescent="0.15">
      <c r="A422" s="130"/>
      <c r="B422" s="109"/>
      <c r="C422" s="131"/>
      <c r="D422" s="132"/>
      <c r="E422" s="122" t="s">
        <v>574</v>
      </c>
      <c r="F422" s="133"/>
      <c r="G422" s="86"/>
      <c r="H422" s="86"/>
      <c r="I422" s="86"/>
      <c r="J422" s="82"/>
      <c r="K422" s="86"/>
      <c r="L422" s="86"/>
      <c r="M422" s="83"/>
      <c r="N422" s="83"/>
      <c r="O422" s="83"/>
      <c r="P422" s="83"/>
      <c r="Q422" s="120"/>
      <c r="R422" s="120"/>
      <c r="S422" s="83"/>
      <c r="T422" s="83"/>
      <c r="U422" s="83"/>
      <c r="V422" s="83"/>
      <c r="W422" s="83"/>
      <c r="X422" s="83"/>
      <c r="Y422" s="112"/>
    </row>
    <row r="423" spans="1:25" x14ac:dyDescent="0.15">
      <c r="A423" s="115"/>
      <c r="B423" s="116"/>
      <c r="C423" s="117"/>
      <c r="D423" s="118"/>
      <c r="E423" s="119" t="s">
        <v>299</v>
      </c>
      <c r="F423" s="81" t="s">
        <v>300</v>
      </c>
      <c r="G423" s="90"/>
      <c r="H423" s="90"/>
      <c r="I423" s="90"/>
      <c r="J423" s="82"/>
      <c r="K423" s="90"/>
      <c r="L423" s="90"/>
      <c r="M423" s="83"/>
      <c r="N423" s="83"/>
      <c r="O423" s="83"/>
      <c r="P423" s="83"/>
      <c r="Q423" s="120"/>
      <c r="R423" s="120"/>
      <c r="S423" s="83"/>
      <c r="T423" s="83"/>
      <c r="U423" s="83"/>
      <c r="V423" s="83"/>
      <c r="W423" s="83"/>
      <c r="X423" s="83"/>
      <c r="Y423" s="121"/>
    </row>
    <row r="424" spans="1:25" x14ac:dyDescent="0.15">
      <c r="A424" s="115"/>
      <c r="B424" s="116"/>
      <c r="C424" s="117"/>
      <c r="D424" s="118"/>
      <c r="E424" s="119" t="s">
        <v>315</v>
      </c>
      <c r="F424" s="81" t="s">
        <v>316</v>
      </c>
      <c r="G424" s="90"/>
      <c r="H424" s="90"/>
      <c r="I424" s="90"/>
      <c r="J424" s="82"/>
      <c r="K424" s="90"/>
      <c r="L424" s="90"/>
      <c r="M424" s="83"/>
      <c r="N424" s="83"/>
      <c r="O424" s="83"/>
      <c r="P424" s="83"/>
      <c r="Q424" s="120"/>
      <c r="R424" s="120"/>
      <c r="S424" s="83"/>
      <c r="T424" s="83"/>
      <c r="U424" s="83"/>
      <c r="V424" s="83"/>
      <c r="W424" s="83"/>
      <c r="X424" s="83"/>
      <c r="Y424" s="121"/>
    </row>
    <row r="425" spans="1:25" ht="21" x14ac:dyDescent="0.15">
      <c r="A425" s="130"/>
      <c r="B425" s="109"/>
      <c r="C425" s="131"/>
      <c r="D425" s="132"/>
      <c r="E425" s="122" t="s">
        <v>575</v>
      </c>
      <c r="F425" s="133"/>
      <c r="G425" s="86"/>
      <c r="H425" s="86"/>
      <c r="I425" s="86"/>
      <c r="J425" s="82"/>
      <c r="K425" s="86"/>
      <c r="L425" s="86"/>
      <c r="M425" s="83"/>
      <c r="N425" s="83"/>
      <c r="O425" s="83"/>
      <c r="P425" s="83"/>
      <c r="Q425" s="120"/>
      <c r="R425" s="120"/>
      <c r="S425" s="83"/>
      <c r="T425" s="83"/>
      <c r="U425" s="83"/>
      <c r="V425" s="83"/>
      <c r="W425" s="83"/>
      <c r="X425" s="83"/>
      <c r="Y425" s="112"/>
    </row>
    <row r="426" spans="1:25" ht="21" x14ac:dyDescent="0.15">
      <c r="A426" s="115"/>
      <c r="B426" s="116"/>
      <c r="C426" s="117"/>
      <c r="D426" s="118"/>
      <c r="E426" s="119" t="s">
        <v>301</v>
      </c>
      <c r="F426" s="81" t="s">
        <v>302</v>
      </c>
      <c r="G426" s="90"/>
      <c r="H426" s="90"/>
      <c r="I426" s="90"/>
      <c r="J426" s="82"/>
      <c r="K426" s="90"/>
      <c r="L426" s="90"/>
      <c r="M426" s="83"/>
      <c r="N426" s="83"/>
      <c r="O426" s="83"/>
      <c r="P426" s="83"/>
      <c r="Q426" s="120"/>
      <c r="R426" s="120"/>
      <c r="S426" s="83"/>
      <c r="T426" s="83"/>
      <c r="U426" s="83"/>
      <c r="V426" s="83"/>
      <c r="W426" s="83"/>
      <c r="X426" s="83"/>
      <c r="Y426" s="121"/>
    </row>
    <row r="427" spans="1:25" x14ac:dyDescent="0.15">
      <c r="A427" s="106" t="s">
        <v>576</v>
      </c>
      <c r="B427" s="116" t="s">
        <v>567</v>
      </c>
      <c r="C427" s="81" t="s">
        <v>247</v>
      </c>
      <c r="D427" s="81" t="s">
        <v>381</v>
      </c>
      <c r="E427" s="119" t="s">
        <v>577</v>
      </c>
      <c r="F427" s="118"/>
      <c r="G427" s="90"/>
      <c r="H427" s="90"/>
      <c r="I427" s="90"/>
      <c r="J427" s="82"/>
      <c r="K427" s="90"/>
      <c r="L427" s="90"/>
      <c r="M427" s="83"/>
      <c r="N427" s="83"/>
      <c r="O427" s="83"/>
      <c r="P427" s="83"/>
      <c r="Q427" s="120"/>
      <c r="R427" s="120"/>
      <c r="S427" s="83"/>
      <c r="T427" s="83"/>
      <c r="U427" s="83"/>
      <c r="V427" s="83"/>
      <c r="W427" s="83"/>
      <c r="X427" s="83"/>
      <c r="Y427" s="121"/>
    </row>
    <row r="428" spans="1:25" x14ac:dyDescent="0.15">
      <c r="A428" s="115"/>
      <c r="B428" s="116"/>
      <c r="C428" s="117"/>
      <c r="D428" s="118"/>
      <c r="E428" s="119" t="s">
        <v>5</v>
      </c>
      <c r="F428" s="118"/>
      <c r="G428" s="90"/>
      <c r="H428" s="90"/>
      <c r="I428" s="90"/>
      <c r="J428" s="82"/>
      <c r="K428" s="90"/>
      <c r="L428" s="90"/>
      <c r="M428" s="83"/>
      <c r="N428" s="83"/>
      <c r="O428" s="83"/>
      <c r="P428" s="83"/>
      <c r="Q428" s="120"/>
      <c r="R428" s="120"/>
      <c r="S428" s="83"/>
      <c r="T428" s="83"/>
      <c r="U428" s="83"/>
      <c r="V428" s="83"/>
      <c r="W428" s="83"/>
      <c r="X428" s="83"/>
      <c r="Y428" s="121"/>
    </row>
    <row r="429" spans="1:25" x14ac:dyDescent="0.15">
      <c r="A429" s="130"/>
      <c r="B429" s="109"/>
      <c r="C429" s="131"/>
      <c r="D429" s="132"/>
      <c r="E429" s="122" t="s">
        <v>578</v>
      </c>
      <c r="F429" s="133"/>
      <c r="G429" s="86"/>
      <c r="H429" s="86"/>
      <c r="I429" s="86"/>
      <c r="J429" s="82"/>
      <c r="K429" s="86"/>
      <c r="L429" s="86"/>
      <c r="M429" s="83"/>
      <c r="N429" s="83"/>
      <c r="O429" s="83"/>
      <c r="P429" s="83"/>
      <c r="Q429" s="120"/>
      <c r="R429" s="120"/>
      <c r="S429" s="83"/>
      <c r="T429" s="83"/>
      <c r="U429" s="83"/>
      <c r="V429" s="83"/>
      <c r="W429" s="83"/>
      <c r="X429" s="83"/>
      <c r="Y429" s="112"/>
    </row>
    <row r="430" spans="1:25" ht="21" x14ac:dyDescent="0.15">
      <c r="A430" s="115"/>
      <c r="B430" s="116"/>
      <c r="C430" s="117"/>
      <c r="D430" s="118"/>
      <c r="E430" s="119" t="s">
        <v>301</v>
      </c>
      <c r="F430" s="81" t="s">
        <v>302</v>
      </c>
      <c r="G430" s="90"/>
      <c r="H430" s="90"/>
      <c r="I430" s="90"/>
      <c r="J430" s="82"/>
      <c r="K430" s="90"/>
      <c r="L430" s="90"/>
      <c r="M430" s="83"/>
      <c r="N430" s="83"/>
      <c r="O430" s="83"/>
      <c r="P430" s="83"/>
      <c r="Q430" s="120"/>
      <c r="R430" s="120"/>
      <c r="S430" s="83"/>
      <c r="T430" s="83"/>
      <c r="U430" s="83"/>
      <c r="V430" s="83"/>
      <c r="W430" s="83"/>
      <c r="X430" s="83"/>
      <c r="Y430" s="121"/>
    </row>
    <row r="431" spans="1:25" x14ac:dyDescent="0.15">
      <c r="A431" s="130" t="s">
        <v>579</v>
      </c>
      <c r="B431" s="109" t="s">
        <v>567</v>
      </c>
      <c r="C431" s="131" t="s">
        <v>381</v>
      </c>
      <c r="D431" s="132" t="s">
        <v>189</v>
      </c>
      <c r="E431" s="122" t="s">
        <v>580</v>
      </c>
      <c r="F431" s="133"/>
      <c r="G431" s="86"/>
      <c r="H431" s="86"/>
      <c r="I431" s="86"/>
      <c r="J431" s="82"/>
      <c r="K431" s="86"/>
      <c r="L431" s="86"/>
      <c r="M431" s="83"/>
      <c r="N431" s="83"/>
      <c r="O431" s="83"/>
      <c r="P431" s="83"/>
      <c r="Q431" s="120"/>
      <c r="R431" s="120"/>
      <c r="S431" s="83"/>
      <c r="T431" s="83"/>
      <c r="U431" s="83"/>
      <c r="V431" s="83"/>
      <c r="W431" s="83"/>
      <c r="X431" s="83"/>
      <c r="Y431" s="112"/>
    </row>
    <row r="432" spans="1:25" x14ac:dyDescent="0.15">
      <c r="A432" s="115"/>
      <c r="B432" s="116"/>
      <c r="C432" s="117"/>
      <c r="D432" s="118"/>
      <c r="E432" s="119" t="s">
        <v>190</v>
      </c>
      <c r="F432" s="118"/>
      <c r="G432" s="90"/>
      <c r="H432" s="90"/>
      <c r="I432" s="90"/>
      <c r="J432" s="82"/>
      <c r="K432" s="90"/>
      <c r="L432" s="90"/>
      <c r="M432" s="83"/>
      <c r="N432" s="83"/>
      <c r="O432" s="83"/>
      <c r="P432" s="83"/>
      <c r="Q432" s="120"/>
      <c r="R432" s="120"/>
      <c r="S432" s="83"/>
      <c r="T432" s="83"/>
      <c r="U432" s="83"/>
      <c r="V432" s="83"/>
      <c r="W432" s="83"/>
      <c r="X432" s="83"/>
      <c r="Y432" s="121"/>
    </row>
    <row r="433" spans="1:25" x14ac:dyDescent="0.15">
      <c r="A433" s="106" t="s">
        <v>581</v>
      </c>
      <c r="B433" s="116" t="s">
        <v>567</v>
      </c>
      <c r="C433" s="81" t="s">
        <v>381</v>
      </c>
      <c r="D433" s="81" t="s">
        <v>247</v>
      </c>
      <c r="E433" s="119" t="s">
        <v>582</v>
      </c>
      <c r="F433" s="118"/>
      <c r="G433" s="90"/>
      <c r="H433" s="90"/>
      <c r="I433" s="90"/>
      <c r="J433" s="82"/>
      <c r="K433" s="90"/>
      <c r="L433" s="90"/>
      <c r="M433" s="83"/>
      <c r="N433" s="83"/>
      <c r="O433" s="83"/>
      <c r="P433" s="83"/>
      <c r="Q433" s="120"/>
      <c r="R433" s="120"/>
      <c r="S433" s="83"/>
      <c r="T433" s="83"/>
      <c r="U433" s="83"/>
      <c r="V433" s="83"/>
      <c r="W433" s="83"/>
      <c r="X433" s="83"/>
      <c r="Y433" s="121"/>
    </row>
    <row r="434" spans="1:25" x14ac:dyDescent="0.15">
      <c r="A434" s="115"/>
      <c r="B434" s="116"/>
      <c r="C434" s="117"/>
      <c r="D434" s="118"/>
      <c r="E434" s="119" t="s">
        <v>5</v>
      </c>
      <c r="F434" s="118"/>
      <c r="G434" s="90"/>
      <c r="H434" s="90"/>
      <c r="I434" s="90"/>
      <c r="J434" s="82"/>
      <c r="K434" s="90"/>
      <c r="L434" s="90"/>
      <c r="M434" s="83"/>
      <c r="N434" s="83"/>
      <c r="O434" s="83"/>
      <c r="P434" s="83"/>
      <c r="Q434" s="120"/>
      <c r="R434" s="120"/>
      <c r="S434" s="83"/>
      <c r="T434" s="83"/>
      <c r="U434" s="83"/>
      <c r="V434" s="83"/>
      <c r="W434" s="83"/>
      <c r="X434" s="83"/>
      <c r="Y434" s="121"/>
    </row>
    <row r="435" spans="1:25" x14ac:dyDescent="0.15">
      <c r="A435" s="130"/>
      <c r="B435" s="109"/>
      <c r="C435" s="131"/>
      <c r="D435" s="132"/>
      <c r="E435" s="122" t="s">
        <v>578</v>
      </c>
      <c r="F435" s="133"/>
      <c r="G435" s="86"/>
      <c r="H435" s="86"/>
      <c r="I435" s="86"/>
      <c r="J435" s="82"/>
      <c r="K435" s="86"/>
      <c r="L435" s="86"/>
      <c r="M435" s="83"/>
      <c r="N435" s="83"/>
      <c r="O435" s="83"/>
      <c r="P435" s="83"/>
      <c r="Q435" s="120"/>
      <c r="R435" s="120"/>
      <c r="S435" s="83"/>
      <c r="T435" s="83"/>
      <c r="U435" s="83"/>
      <c r="V435" s="83"/>
      <c r="W435" s="83"/>
      <c r="X435" s="83"/>
      <c r="Y435" s="112"/>
    </row>
    <row r="436" spans="1:25" ht="21" x14ac:dyDescent="0.15">
      <c r="A436" s="115"/>
      <c r="B436" s="116"/>
      <c r="C436" s="117"/>
      <c r="D436" s="118"/>
      <c r="E436" s="119" t="s">
        <v>301</v>
      </c>
      <c r="F436" s="81" t="s">
        <v>302</v>
      </c>
      <c r="G436" s="90"/>
      <c r="H436" s="90"/>
      <c r="I436" s="90"/>
      <c r="J436" s="82"/>
      <c r="K436" s="90"/>
      <c r="L436" s="90"/>
      <c r="M436" s="83"/>
      <c r="N436" s="83"/>
      <c r="O436" s="83"/>
      <c r="P436" s="83"/>
      <c r="Q436" s="120"/>
      <c r="R436" s="120"/>
      <c r="S436" s="83"/>
      <c r="T436" s="83"/>
      <c r="U436" s="83"/>
      <c r="V436" s="83"/>
      <c r="W436" s="83"/>
      <c r="X436" s="83"/>
      <c r="Y436" s="121"/>
    </row>
    <row r="437" spans="1:25" x14ac:dyDescent="0.15">
      <c r="A437" s="106" t="s">
        <v>583</v>
      </c>
      <c r="B437" s="116" t="s">
        <v>567</v>
      </c>
      <c r="C437" s="81" t="s">
        <v>381</v>
      </c>
      <c r="D437" s="81" t="s">
        <v>381</v>
      </c>
      <c r="E437" s="119" t="s">
        <v>584</v>
      </c>
      <c r="F437" s="118"/>
      <c r="G437" s="90"/>
      <c r="H437" s="90"/>
      <c r="I437" s="90"/>
      <c r="J437" s="82"/>
      <c r="K437" s="90"/>
      <c r="L437" s="90"/>
      <c r="M437" s="83"/>
      <c r="N437" s="83"/>
      <c r="O437" s="83"/>
      <c r="P437" s="83"/>
      <c r="Q437" s="120"/>
      <c r="R437" s="120"/>
      <c r="S437" s="83"/>
      <c r="T437" s="83"/>
      <c r="U437" s="83"/>
      <c r="V437" s="83"/>
      <c r="W437" s="83"/>
      <c r="X437" s="83"/>
      <c r="Y437" s="121"/>
    </row>
    <row r="438" spans="1:25" x14ac:dyDescent="0.15">
      <c r="A438" s="115"/>
      <c r="B438" s="116"/>
      <c r="C438" s="117"/>
      <c r="D438" s="118"/>
      <c r="E438" s="119" t="s">
        <v>5</v>
      </c>
      <c r="F438" s="118"/>
      <c r="G438" s="90"/>
      <c r="H438" s="90"/>
      <c r="I438" s="90"/>
      <c r="J438" s="82"/>
      <c r="K438" s="90"/>
      <c r="L438" s="90"/>
      <c r="M438" s="83"/>
      <c r="N438" s="83"/>
      <c r="O438" s="83"/>
      <c r="P438" s="83"/>
      <c r="Q438" s="120"/>
      <c r="R438" s="120"/>
      <c r="S438" s="83"/>
      <c r="T438" s="83"/>
      <c r="U438" s="83"/>
      <c r="V438" s="83"/>
      <c r="W438" s="83"/>
      <c r="X438" s="83"/>
      <c r="Y438" s="121"/>
    </row>
    <row r="439" spans="1:25" x14ac:dyDescent="0.15">
      <c r="A439" s="130"/>
      <c r="B439" s="109"/>
      <c r="C439" s="131"/>
      <c r="D439" s="132"/>
      <c r="E439" s="122" t="s">
        <v>578</v>
      </c>
      <c r="F439" s="133"/>
      <c r="G439" s="86"/>
      <c r="H439" s="86"/>
      <c r="I439" s="86"/>
      <c r="J439" s="82"/>
      <c r="K439" s="86"/>
      <c r="L439" s="86"/>
      <c r="M439" s="83"/>
      <c r="N439" s="83"/>
      <c r="O439" s="83"/>
      <c r="P439" s="83"/>
      <c r="Q439" s="120"/>
      <c r="R439" s="120"/>
      <c r="S439" s="83"/>
      <c r="T439" s="83"/>
      <c r="U439" s="83"/>
      <c r="V439" s="83"/>
      <c r="W439" s="83"/>
      <c r="X439" s="83"/>
      <c r="Y439" s="112"/>
    </row>
    <row r="440" spans="1:25" ht="21" x14ac:dyDescent="0.15">
      <c r="A440" s="115"/>
      <c r="B440" s="116"/>
      <c r="C440" s="117"/>
      <c r="D440" s="118"/>
      <c r="E440" s="119" t="s">
        <v>301</v>
      </c>
      <c r="F440" s="81" t="s">
        <v>302</v>
      </c>
      <c r="G440" s="90"/>
      <c r="H440" s="90"/>
      <c r="I440" s="90"/>
      <c r="J440" s="82"/>
      <c r="K440" s="90"/>
      <c r="L440" s="90"/>
      <c r="M440" s="83"/>
      <c r="N440" s="83"/>
      <c r="O440" s="83"/>
      <c r="P440" s="83"/>
      <c r="Q440" s="120"/>
      <c r="R440" s="120"/>
      <c r="S440" s="83"/>
      <c r="T440" s="83"/>
      <c r="U440" s="83"/>
      <c r="V440" s="83"/>
      <c r="W440" s="83"/>
      <c r="X440" s="83"/>
      <c r="Y440" s="121"/>
    </row>
    <row r="441" spans="1:25" ht="21" x14ac:dyDescent="0.15">
      <c r="A441" s="130" t="s">
        <v>585</v>
      </c>
      <c r="B441" s="109" t="s">
        <v>567</v>
      </c>
      <c r="C441" s="131" t="s">
        <v>349</v>
      </c>
      <c r="D441" s="132" t="s">
        <v>189</v>
      </c>
      <c r="E441" s="122" t="s">
        <v>586</v>
      </c>
      <c r="F441" s="133"/>
      <c r="G441" s="86"/>
      <c r="H441" s="86"/>
      <c r="I441" s="86"/>
      <c r="J441" s="82"/>
      <c r="K441" s="86"/>
      <c r="L441" s="86"/>
      <c r="M441" s="83"/>
      <c r="N441" s="83"/>
      <c r="O441" s="83"/>
      <c r="P441" s="83"/>
      <c r="Q441" s="120"/>
      <c r="R441" s="120"/>
      <c r="S441" s="83"/>
      <c r="T441" s="83"/>
      <c r="U441" s="83"/>
      <c r="V441" s="83"/>
      <c r="W441" s="83"/>
      <c r="X441" s="83"/>
      <c r="Y441" s="112"/>
    </row>
    <row r="442" spans="1:25" x14ac:dyDescent="0.15">
      <c r="A442" s="115"/>
      <c r="B442" s="116"/>
      <c r="C442" s="117"/>
      <c r="D442" s="118"/>
      <c r="E442" s="119" t="s">
        <v>190</v>
      </c>
      <c r="F442" s="118"/>
      <c r="G442" s="90"/>
      <c r="H442" s="90"/>
      <c r="I442" s="90"/>
      <c r="J442" s="82"/>
      <c r="K442" s="90"/>
      <c r="L442" s="90"/>
      <c r="M442" s="83"/>
      <c r="N442" s="83"/>
      <c r="O442" s="83"/>
      <c r="P442" s="83"/>
      <c r="Q442" s="120"/>
      <c r="R442" s="120"/>
      <c r="S442" s="83"/>
      <c r="T442" s="83"/>
      <c r="U442" s="83"/>
      <c r="V442" s="83"/>
      <c r="W442" s="83"/>
      <c r="X442" s="83"/>
      <c r="Y442" s="121"/>
    </row>
    <row r="443" spans="1:25" x14ac:dyDescent="0.15">
      <c r="A443" s="106" t="s">
        <v>587</v>
      </c>
      <c r="B443" s="116" t="s">
        <v>567</v>
      </c>
      <c r="C443" s="81" t="s">
        <v>349</v>
      </c>
      <c r="D443" s="81" t="s">
        <v>247</v>
      </c>
      <c r="E443" s="119" t="s">
        <v>588</v>
      </c>
      <c r="F443" s="118"/>
      <c r="G443" s="90">
        <f>G445</f>
        <v>75714.399999999994</v>
      </c>
      <c r="H443" s="90">
        <f t="shared" ref="H443:W443" si="111">H445</f>
        <v>75714.399999999994</v>
      </c>
      <c r="I443" s="90">
        <f t="shared" si="111"/>
        <v>0</v>
      </c>
      <c r="J443" s="82">
        <f>K443+L443</f>
        <v>92126</v>
      </c>
      <c r="K443" s="90">
        <f t="shared" si="111"/>
        <v>92126</v>
      </c>
      <c r="L443" s="90">
        <f t="shared" si="111"/>
        <v>0</v>
      </c>
      <c r="M443" s="90">
        <f t="shared" si="111"/>
        <v>102178.6</v>
      </c>
      <c r="N443" s="90">
        <f t="shared" si="111"/>
        <v>102178.6</v>
      </c>
      <c r="O443" s="90">
        <f t="shared" si="111"/>
        <v>0</v>
      </c>
      <c r="P443" s="90">
        <f t="shared" si="111"/>
        <v>9152.6000000000058</v>
      </c>
      <c r="Q443" s="120">
        <f t="shared" ref="Q443:R446" si="112">N443-K443</f>
        <v>10052.600000000006</v>
      </c>
      <c r="R443" s="120">
        <f t="shared" si="112"/>
        <v>0</v>
      </c>
      <c r="S443" s="90">
        <f t="shared" si="111"/>
        <v>100678.6</v>
      </c>
      <c r="T443" s="90">
        <f t="shared" si="111"/>
        <v>100678.6</v>
      </c>
      <c r="U443" s="90">
        <f t="shared" si="111"/>
        <v>0</v>
      </c>
      <c r="V443" s="90">
        <f t="shared" si="111"/>
        <v>105950</v>
      </c>
      <c r="W443" s="90">
        <f t="shared" si="111"/>
        <v>105950</v>
      </c>
      <c r="X443" s="83"/>
      <c r="Y443" s="121"/>
    </row>
    <row r="444" spans="1:25" x14ac:dyDescent="0.15">
      <c r="A444" s="115"/>
      <c r="B444" s="116"/>
      <c r="C444" s="117"/>
      <c r="D444" s="118"/>
      <c r="E444" s="119" t="s">
        <v>5</v>
      </c>
      <c r="F444" s="118"/>
      <c r="G444" s="90"/>
      <c r="H444" s="90"/>
      <c r="I444" s="90"/>
      <c r="J444" s="82"/>
      <c r="K444" s="90"/>
      <c r="L444" s="90"/>
      <c r="M444" s="90"/>
      <c r="N444" s="90"/>
      <c r="O444" s="90"/>
      <c r="P444" s="90"/>
      <c r="Q444" s="120">
        <f t="shared" si="112"/>
        <v>0</v>
      </c>
      <c r="R444" s="120">
        <f t="shared" si="112"/>
        <v>0</v>
      </c>
      <c r="S444" s="90"/>
      <c r="T444" s="90"/>
      <c r="U444" s="90"/>
      <c r="V444" s="90"/>
      <c r="W444" s="90"/>
      <c r="X444" s="83"/>
      <c r="Y444" s="121"/>
    </row>
    <row r="445" spans="1:25" x14ac:dyDescent="0.15">
      <c r="A445" s="130"/>
      <c r="B445" s="109"/>
      <c r="C445" s="131"/>
      <c r="D445" s="132"/>
      <c r="E445" s="122" t="s">
        <v>589</v>
      </c>
      <c r="F445" s="133"/>
      <c r="G445" s="86">
        <f>G446+G447</f>
        <v>75714.399999999994</v>
      </c>
      <c r="H445" s="86">
        <f t="shared" ref="H445:W445" si="113">H446+H447</f>
        <v>75714.399999999994</v>
      </c>
      <c r="I445" s="86">
        <f t="shared" si="113"/>
        <v>0</v>
      </c>
      <c r="J445" s="82">
        <f>K445+L445</f>
        <v>92126</v>
      </c>
      <c r="K445" s="86">
        <f t="shared" si="113"/>
        <v>92126</v>
      </c>
      <c r="L445" s="86">
        <f t="shared" si="113"/>
        <v>0</v>
      </c>
      <c r="M445" s="86">
        <f t="shared" si="113"/>
        <v>102178.6</v>
      </c>
      <c r="N445" s="86">
        <f t="shared" si="113"/>
        <v>102178.6</v>
      </c>
      <c r="O445" s="86">
        <f t="shared" si="113"/>
        <v>0</v>
      </c>
      <c r="P445" s="86">
        <f t="shared" si="113"/>
        <v>9152.6000000000058</v>
      </c>
      <c r="Q445" s="120">
        <f t="shared" si="112"/>
        <v>10052.600000000006</v>
      </c>
      <c r="R445" s="120">
        <f t="shared" si="112"/>
        <v>0</v>
      </c>
      <c r="S445" s="86">
        <f t="shared" si="113"/>
        <v>100678.6</v>
      </c>
      <c r="T445" s="86">
        <f t="shared" si="113"/>
        <v>100678.6</v>
      </c>
      <c r="U445" s="86">
        <f t="shared" si="113"/>
        <v>0</v>
      </c>
      <c r="V445" s="86">
        <f t="shared" si="113"/>
        <v>105950</v>
      </c>
      <c r="W445" s="86">
        <f t="shared" si="113"/>
        <v>105950</v>
      </c>
      <c r="X445" s="83"/>
      <c r="Y445" s="112"/>
    </row>
    <row r="446" spans="1:25" ht="21" x14ac:dyDescent="0.15">
      <c r="A446" s="115"/>
      <c r="B446" s="116"/>
      <c r="C446" s="117"/>
      <c r="D446" s="118"/>
      <c r="E446" s="119" t="s">
        <v>301</v>
      </c>
      <c r="F446" s="81" t="s">
        <v>302</v>
      </c>
      <c r="G446" s="135">
        <f>H446+I446</f>
        <v>75714.399999999994</v>
      </c>
      <c r="H446" s="135">
        <v>75714.399999999994</v>
      </c>
      <c r="I446" s="135">
        <v>0</v>
      </c>
      <c r="J446" s="82">
        <f>K446+L446</f>
        <v>91526</v>
      </c>
      <c r="K446" s="89">
        <v>91526</v>
      </c>
      <c r="L446" s="136">
        <v>0</v>
      </c>
      <c r="M446" s="83">
        <f>N446+O446</f>
        <v>100678.6</v>
      </c>
      <c r="N446" s="83">
        <v>100678.6</v>
      </c>
      <c r="O446" s="83"/>
      <c r="P446" s="137">
        <f>M446-J446</f>
        <v>9152.6000000000058</v>
      </c>
      <c r="Q446" s="120">
        <f t="shared" si="112"/>
        <v>9152.6000000000058</v>
      </c>
      <c r="R446" s="120">
        <f t="shared" si="112"/>
        <v>0</v>
      </c>
      <c r="S446" s="83">
        <f>T446+U446</f>
        <v>100678.6</v>
      </c>
      <c r="T446" s="83">
        <v>100678.6</v>
      </c>
      <c r="U446" s="83"/>
      <c r="V446" s="83">
        <f>W446+X446</f>
        <v>105950</v>
      </c>
      <c r="W446" s="83">
        <v>105950</v>
      </c>
      <c r="X446" s="83"/>
      <c r="Y446" s="121"/>
    </row>
    <row r="447" spans="1:25" ht="22.5" x14ac:dyDescent="0.15">
      <c r="A447" s="134"/>
      <c r="B447" s="134"/>
      <c r="C447" s="134"/>
      <c r="D447" s="134"/>
      <c r="E447" s="141" t="s">
        <v>365</v>
      </c>
      <c r="F447" s="134" t="s">
        <v>366</v>
      </c>
      <c r="G447" s="135">
        <f>H447+I447</f>
        <v>0</v>
      </c>
      <c r="H447" s="135"/>
      <c r="I447" s="135"/>
      <c r="J447" s="82"/>
      <c r="K447" s="89">
        <v>600</v>
      </c>
      <c r="L447" s="136"/>
      <c r="M447" s="83">
        <f>N447</f>
        <v>1500</v>
      </c>
      <c r="N447" s="83">
        <v>1500</v>
      </c>
      <c r="O447" s="83"/>
      <c r="P447" s="137"/>
      <c r="Q447" s="120"/>
      <c r="R447" s="120"/>
      <c r="S447" s="83"/>
      <c r="T447" s="83"/>
      <c r="U447" s="83"/>
      <c r="V447" s="83">
        <f>W447</f>
        <v>0</v>
      </c>
      <c r="W447" s="83"/>
      <c r="X447" s="83"/>
      <c r="Y447" s="121"/>
    </row>
    <row r="448" spans="1:25" ht="21" x14ac:dyDescent="0.15">
      <c r="A448" s="130"/>
      <c r="B448" s="109"/>
      <c r="C448" s="131"/>
      <c r="D448" s="132"/>
      <c r="E448" s="122" t="s">
        <v>590</v>
      </c>
      <c r="F448" s="133"/>
      <c r="G448" s="86"/>
      <c r="H448" s="86"/>
      <c r="I448" s="86"/>
      <c r="J448" s="82"/>
      <c r="K448" s="86"/>
      <c r="L448" s="86"/>
      <c r="M448" s="83"/>
      <c r="N448" s="83"/>
      <c r="O448" s="83"/>
      <c r="P448" s="83"/>
      <c r="Q448" s="120"/>
      <c r="R448" s="120"/>
      <c r="S448" s="83"/>
      <c r="T448" s="83"/>
      <c r="U448" s="83"/>
      <c r="V448" s="83"/>
      <c r="W448" s="83"/>
      <c r="X448" s="83"/>
      <c r="Y448" s="112"/>
    </row>
    <row r="449" spans="1:25" x14ac:dyDescent="0.15">
      <c r="A449" s="115"/>
      <c r="B449" s="116"/>
      <c r="C449" s="117"/>
      <c r="D449" s="118"/>
      <c r="E449" s="119" t="s">
        <v>315</v>
      </c>
      <c r="F449" s="81" t="s">
        <v>316</v>
      </c>
      <c r="G449" s="90"/>
      <c r="H449" s="90"/>
      <c r="I449" s="90"/>
      <c r="J449" s="82"/>
      <c r="K449" s="90"/>
      <c r="L449" s="90"/>
      <c r="M449" s="83"/>
      <c r="N449" s="83"/>
      <c r="O449" s="83"/>
      <c r="P449" s="83"/>
      <c r="Q449" s="120"/>
      <c r="R449" s="120"/>
      <c r="S449" s="83"/>
      <c r="T449" s="83"/>
      <c r="U449" s="83"/>
      <c r="V449" s="83"/>
      <c r="W449" s="83"/>
      <c r="X449" s="83"/>
      <c r="Y449" s="121"/>
    </row>
    <row r="450" spans="1:25" ht="21" x14ac:dyDescent="0.15">
      <c r="A450" s="130" t="s">
        <v>591</v>
      </c>
      <c r="B450" s="109" t="s">
        <v>567</v>
      </c>
      <c r="C450" s="131" t="s">
        <v>358</v>
      </c>
      <c r="D450" s="132" t="s">
        <v>189</v>
      </c>
      <c r="E450" s="122" t="s">
        <v>592</v>
      </c>
      <c r="F450" s="133"/>
      <c r="G450" s="86"/>
      <c r="H450" s="86"/>
      <c r="I450" s="86"/>
      <c r="J450" s="82"/>
      <c r="K450" s="86"/>
      <c r="L450" s="86"/>
      <c r="M450" s="83"/>
      <c r="N450" s="83"/>
      <c r="O450" s="83"/>
      <c r="P450" s="83"/>
      <c r="Q450" s="120"/>
      <c r="R450" s="120"/>
      <c r="S450" s="83"/>
      <c r="T450" s="83"/>
      <c r="U450" s="83"/>
      <c r="V450" s="83"/>
      <c r="W450" s="83"/>
      <c r="X450" s="83"/>
      <c r="Y450" s="112"/>
    </row>
    <row r="451" spans="1:25" x14ac:dyDescent="0.15">
      <c r="A451" s="115"/>
      <c r="B451" s="116"/>
      <c r="C451" s="117"/>
      <c r="D451" s="118"/>
      <c r="E451" s="119" t="s">
        <v>190</v>
      </c>
      <c r="F451" s="118"/>
      <c r="G451" s="90"/>
      <c r="H451" s="90"/>
      <c r="I451" s="90"/>
      <c r="J451" s="82"/>
      <c r="K451" s="90"/>
      <c r="L451" s="90"/>
      <c r="M451" s="83"/>
      <c r="N451" s="83"/>
      <c r="O451" s="83"/>
      <c r="P451" s="83"/>
      <c r="Q451" s="120"/>
      <c r="R451" s="120"/>
      <c r="S451" s="83"/>
      <c r="T451" s="83"/>
      <c r="U451" s="83"/>
      <c r="V451" s="83"/>
      <c r="W451" s="83"/>
      <c r="X451" s="83"/>
      <c r="Y451" s="121"/>
    </row>
    <row r="452" spans="1:25" x14ac:dyDescent="0.15">
      <c r="A452" s="106" t="s">
        <v>593</v>
      </c>
      <c r="B452" s="116" t="s">
        <v>567</v>
      </c>
      <c r="C452" s="81" t="s">
        <v>358</v>
      </c>
      <c r="D452" s="81" t="s">
        <v>247</v>
      </c>
      <c r="E452" s="119" t="s">
        <v>592</v>
      </c>
      <c r="F452" s="118"/>
      <c r="G452" s="90"/>
      <c r="H452" s="90"/>
      <c r="I452" s="90"/>
      <c r="J452" s="82"/>
      <c r="K452" s="90"/>
      <c r="L452" s="90"/>
      <c r="M452" s="83"/>
      <c r="N452" s="83"/>
      <c r="O452" s="83"/>
      <c r="P452" s="83"/>
      <c r="Q452" s="120"/>
      <c r="R452" s="120"/>
      <c r="S452" s="83"/>
      <c r="T452" s="83"/>
      <c r="U452" s="83"/>
      <c r="V452" s="83"/>
      <c r="W452" s="83"/>
      <c r="X452" s="83"/>
      <c r="Y452" s="121"/>
    </row>
    <row r="453" spans="1:25" x14ac:dyDescent="0.15">
      <c r="A453" s="115"/>
      <c r="B453" s="116"/>
      <c r="C453" s="117"/>
      <c r="D453" s="118"/>
      <c r="E453" s="119" t="s">
        <v>5</v>
      </c>
      <c r="F453" s="118"/>
      <c r="G453" s="90"/>
      <c r="H453" s="90"/>
      <c r="I453" s="90"/>
      <c r="J453" s="82"/>
      <c r="K453" s="90"/>
      <c r="L453" s="90"/>
      <c r="M453" s="83"/>
      <c r="N453" s="83"/>
      <c r="O453" s="83"/>
      <c r="P453" s="83"/>
      <c r="Q453" s="120"/>
      <c r="R453" s="120"/>
      <c r="S453" s="83"/>
      <c r="T453" s="83"/>
      <c r="U453" s="83"/>
      <c r="V453" s="83"/>
      <c r="W453" s="83"/>
      <c r="X453" s="83"/>
      <c r="Y453" s="121"/>
    </row>
    <row r="454" spans="1:25" ht="21" x14ac:dyDescent="0.15">
      <c r="A454" s="130"/>
      <c r="B454" s="109"/>
      <c r="C454" s="131"/>
      <c r="D454" s="132"/>
      <c r="E454" s="122" t="s">
        <v>594</v>
      </c>
      <c r="F454" s="133"/>
      <c r="G454" s="86"/>
      <c r="H454" s="86"/>
      <c r="I454" s="86"/>
      <c r="J454" s="82"/>
      <c r="K454" s="86"/>
      <c r="L454" s="86"/>
      <c r="M454" s="83"/>
      <c r="N454" s="83"/>
      <c r="O454" s="83"/>
      <c r="P454" s="83"/>
      <c r="Q454" s="120"/>
      <c r="R454" s="120"/>
      <c r="S454" s="83"/>
      <c r="T454" s="83"/>
      <c r="U454" s="83"/>
      <c r="V454" s="83"/>
      <c r="W454" s="83"/>
      <c r="X454" s="83"/>
      <c r="Y454" s="112"/>
    </row>
    <row r="455" spans="1:25" x14ac:dyDescent="0.15">
      <c r="A455" s="115"/>
      <c r="B455" s="116"/>
      <c r="C455" s="117"/>
      <c r="D455" s="118"/>
      <c r="E455" s="119" t="s">
        <v>321</v>
      </c>
      <c r="F455" s="81" t="s">
        <v>322</v>
      </c>
      <c r="G455" s="90"/>
      <c r="H455" s="90"/>
      <c r="I455" s="90"/>
      <c r="J455" s="82"/>
      <c r="K455" s="90"/>
      <c r="L455" s="90"/>
      <c r="M455" s="83"/>
      <c r="N455" s="83"/>
      <c r="O455" s="83"/>
      <c r="P455" s="83"/>
      <c r="Q455" s="120"/>
      <c r="R455" s="120"/>
      <c r="S455" s="83"/>
      <c r="T455" s="83"/>
      <c r="U455" s="83"/>
      <c r="V455" s="83"/>
      <c r="W455" s="83"/>
      <c r="X455" s="83"/>
      <c r="Y455" s="121"/>
    </row>
    <row r="456" spans="1:25" x14ac:dyDescent="0.15">
      <c r="A456" s="115"/>
      <c r="B456" s="116"/>
      <c r="C456" s="117"/>
      <c r="D456" s="118"/>
      <c r="E456" s="119" t="s">
        <v>323</v>
      </c>
      <c r="F456" s="81" t="s">
        <v>324</v>
      </c>
      <c r="G456" s="90"/>
      <c r="H456" s="90"/>
      <c r="I456" s="90"/>
      <c r="J456" s="82"/>
      <c r="K456" s="90"/>
      <c r="L456" s="90"/>
      <c r="M456" s="83"/>
      <c r="N456" s="83"/>
      <c r="O456" s="83"/>
      <c r="P456" s="83"/>
      <c r="Q456" s="120"/>
      <c r="R456" s="120"/>
      <c r="S456" s="83"/>
      <c r="T456" s="83"/>
      <c r="U456" s="83"/>
      <c r="V456" s="83"/>
      <c r="W456" s="83"/>
      <c r="X456" s="83"/>
      <c r="Y456" s="121"/>
    </row>
    <row r="457" spans="1:25" ht="21" x14ac:dyDescent="0.15">
      <c r="A457" s="130"/>
      <c r="B457" s="109"/>
      <c r="C457" s="131"/>
      <c r="D457" s="132"/>
      <c r="E457" s="122" t="s">
        <v>595</v>
      </c>
      <c r="F457" s="133"/>
      <c r="G457" s="86"/>
      <c r="H457" s="86"/>
      <c r="I457" s="86"/>
      <c r="J457" s="82"/>
      <c r="K457" s="86"/>
      <c r="L457" s="86"/>
      <c r="M457" s="83"/>
      <c r="N457" s="83"/>
      <c r="O457" s="83"/>
      <c r="P457" s="83"/>
      <c r="Q457" s="120"/>
      <c r="R457" s="120"/>
      <c r="S457" s="83"/>
      <c r="T457" s="83"/>
      <c r="U457" s="83"/>
      <c r="V457" s="83"/>
      <c r="W457" s="83"/>
      <c r="X457" s="83"/>
      <c r="Y457" s="112"/>
    </row>
    <row r="458" spans="1:25" x14ac:dyDescent="0.15">
      <c r="A458" s="115"/>
      <c r="B458" s="116"/>
      <c r="C458" s="117"/>
      <c r="D458" s="118"/>
      <c r="E458" s="119" t="s">
        <v>283</v>
      </c>
      <c r="F458" s="81" t="s">
        <v>284</v>
      </c>
      <c r="G458" s="90"/>
      <c r="H458" s="90"/>
      <c r="I458" s="90"/>
      <c r="J458" s="82"/>
      <c r="K458" s="90"/>
      <c r="L458" s="90"/>
      <c r="M458" s="83"/>
      <c r="N458" s="83"/>
      <c r="O458" s="83"/>
      <c r="P458" s="83"/>
      <c r="Q458" s="120"/>
      <c r="R458" s="120"/>
      <c r="S458" s="83"/>
      <c r="T458" s="83"/>
      <c r="U458" s="83"/>
      <c r="V458" s="83"/>
      <c r="W458" s="83"/>
      <c r="X458" s="83"/>
      <c r="Y458" s="121"/>
    </row>
    <row r="459" spans="1:25" ht="42" x14ac:dyDescent="0.15">
      <c r="A459" s="130"/>
      <c r="B459" s="109"/>
      <c r="C459" s="131"/>
      <c r="D459" s="132"/>
      <c r="E459" s="122" t="s">
        <v>596</v>
      </c>
      <c r="F459" s="133"/>
      <c r="G459" s="86"/>
      <c r="H459" s="86"/>
      <c r="I459" s="86"/>
      <c r="J459" s="82"/>
      <c r="K459" s="86"/>
      <c r="L459" s="86"/>
      <c r="M459" s="83"/>
      <c r="N459" s="83"/>
      <c r="O459" s="83"/>
      <c r="P459" s="83"/>
      <c r="Q459" s="120"/>
      <c r="R459" s="120"/>
      <c r="S459" s="83"/>
      <c r="T459" s="83"/>
      <c r="U459" s="83"/>
      <c r="V459" s="83"/>
      <c r="W459" s="83"/>
      <c r="X459" s="83"/>
      <c r="Y459" s="112"/>
    </row>
    <row r="460" spans="1:25" ht="21" x14ac:dyDescent="0.15">
      <c r="A460" s="115"/>
      <c r="B460" s="116"/>
      <c r="C460" s="117"/>
      <c r="D460" s="118"/>
      <c r="E460" s="119" t="s">
        <v>432</v>
      </c>
      <c r="F460" s="81" t="s">
        <v>366</v>
      </c>
      <c r="G460" s="90"/>
      <c r="H460" s="90"/>
      <c r="I460" s="90"/>
      <c r="J460" s="82"/>
      <c r="K460" s="90"/>
      <c r="L460" s="90"/>
      <c r="M460" s="83"/>
      <c r="N460" s="83"/>
      <c r="O460" s="83"/>
      <c r="P460" s="83"/>
      <c r="Q460" s="120"/>
      <c r="R460" s="120"/>
      <c r="S460" s="83"/>
      <c r="T460" s="83"/>
      <c r="U460" s="83"/>
      <c r="V460" s="83"/>
      <c r="W460" s="83"/>
      <c r="X460" s="83"/>
      <c r="Y460" s="121"/>
    </row>
    <row r="461" spans="1:25" ht="52.5" x14ac:dyDescent="0.15">
      <c r="A461" s="130"/>
      <c r="B461" s="109"/>
      <c r="C461" s="131"/>
      <c r="D461" s="132"/>
      <c r="E461" s="122" t="s">
        <v>597</v>
      </c>
      <c r="F461" s="133"/>
      <c r="G461" s="86"/>
      <c r="H461" s="86"/>
      <c r="I461" s="86"/>
      <c r="J461" s="82"/>
      <c r="K461" s="86"/>
      <c r="L461" s="86"/>
      <c r="M461" s="83"/>
      <c r="N461" s="83"/>
      <c r="O461" s="83"/>
      <c r="P461" s="83"/>
      <c r="Q461" s="120"/>
      <c r="R461" s="120"/>
      <c r="S461" s="83"/>
      <c r="T461" s="83"/>
      <c r="U461" s="83"/>
      <c r="V461" s="83"/>
      <c r="W461" s="83"/>
      <c r="X461" s="83"/>
      <c r="Y461" s="112"/>
    </row>
    <row r="462" spans="1:25" ht="21" x14ac:dyDescent="0.15">
      <c r="A462" s="115"/>
      <c r="B462" s="116"/>
      <c r="C462" s="117"/>
      <c r="D462" s="118"/>
      <c r="E462" s="119" t="s">
        <v>275</v>
      </c>
      <c r="F462" s="81" t="s">
        <v>276</v>
      </c>
      <c r="G462" s="90"/>
      <c r="H462" s="90"/>
      <c r="I462" s="90"/>
      <c r="J462" s="82"/>
      <c r="K462" s="90"/>
      <c r="L462" s="90"/>
      <c r="M462" s="83"/>
      <c r="N462" s="83"/>
      <c r="O462" s="83"/>
      <c r="P462" s="83"/>
      <c r="Q462" s="120"/>
      <c r="R462" s="120"/>
      <c r="S462" s="83"/>
      <c r="T462" s="83"/>
      <c r="U462" s="83"/>
      <c r="V462" s="83"/>
      <c r="W462" s="83"/>
      <c r="X462" s="83"/>
      <c r="Y462" s="121"/>
    </row>
    <row r="463" spans="1:25" x14ac:dyDescent="0.15">
      <c r="A463" s="130" t="s">
        <v>598</v>
      </c>
      <c r="B463" s="109" t="s">
        <v>599</v>
      </c>
      <c r="C463" s="131" t="s">
        <v>189</v>
      </c>
      <c r="D463" s="132" t="s">
        <v>189</v>
      </c>
      <c r="E463" s="122" t="s">
        <v>600</v>
      </c>
      <c r="F463" s="133"/>
      <c r="G463" s="86">
        <f>G482</f>
        <v>1738.7</v>
      </c>
      <c r="H463" s="86">
        <f t="shared" ref="H463:W463" si="114">H482</f>
        <v>1738.7</v>
      </c>
      <c r="I463" s="86">
        <f t="shared" si="114"/>
        <v>0</v>
      </c>
      <c r="J463" s="82">
        <f>K463+L463</f>
        <v>5000</v>
      </c>
      <c r="K463" s="86">
        <f>K480</f>
        <v>5000</v>
      </c>
      <c r="L463" s="86">
        <f t="shared" si="114"/>
        <v>0</v>
      </c>
      <c r="M463" s="86">
        <f t="shared" si="114"/>
        <v>5300</v>
      </c>
      <c r="N463" s="86">
        <f t="shared" si="114"/>
        <v>5300</v>
      </c>
      <c r="O463" s="86">
        <f t="shared" si="114"/>
        <v>0</v>
      </c>
      <c r="P463" s="86">
        <f t="shared" si="114"/>
        <v>300</v>
      </c>
      <c r="Q463" s="120">
        <f>N463-K463</f>
        <v>300</v>
      </c>
      <c r="R463" s="120">
        <f>O463-L463</f>
        <v>0</v>
      </c>
      <c r="S463" s="86">
        <f t="shared" si="114"/>
        <v>5300</v>
      </c>
      <c r="T463" s="86">
        <f t="shared" si="114"/>
        <v>5300</v>
      </c>
      <c r="U463" s="86">
        <f t="shared" si="114"/>
        <v>0</v>
      </c>
      <c r="V463" s="86">
        <f t="shared" si="114"/>
        <v>5250</v>
      </c>
      <c r="W463" s="86">
        <f t="shared" si="114"/>
        <v>5250</v>
      </c>
      <c r="X463" s="83"/>
      <c r="Y463" s="112"/>
    </row>
    <row r="464" spans="1:25" x14ac:dyDescent="0.15">
      <c r="A464" s="115"/>
      <c r="B464" s="116"/>
      <c r="C464" s="117"/>
      <c r="D464" s="118"/>
      <c r="E464" s="119" t="s">
        <v>5</v>
      </c>
      <c r="F464" s="118"/>
      <c r="G464" s="90"/>
      <c r="H464" s="90"/>
      <c r="I464" s="90"/>
      <c r="J464" s="82"/>
      <c r="K464" s="90"/>
      <c r="L464" s="90"/>
      <c r="M464" s="83"/>
      <c r="N464" s="83"/>
      <c r="O464" s="83"/>
      <c r="P464" s="83"/>
      <c r="Q464" s="120"/>
      <c r="R464" s="120"/>
      <c r="S464" s="83"/>
      <c r="T464" s="83"/>
      <c r="U464" s="83"/>
      <c r="V464" s="83"/>
      <c r="W464" s="83"/>
      <c r="X464" s="83"/>
      <c r="Y464" s="121"/>
    </row>
    <row r="465" spans="1:25" x14ac:dyDescent="0.15">
      <c r="A465" s="130" t="s">
        <v>601</v>
      </c>
      <c r="B465" s="109" t="s">
        <v>599</v>
      </c>
      <c r="C465" s="131" t="s">
        <v>325</v>
      </c>
      <c r="D465" s="132" t="s">
        <v>189</v>
      </c>
      <c r="E465" s="122" t="s">
        <v>602</v>
      </c>
      <c r="F465" s="133"/>
      <c r="G465" s="86"/>
      <c r="H465" s="86"/>
      <c r="I465" s="86"/>
      <c r="J465" s="82"/>
      <c r="K465" s="86"/>
      <c r="L465" s="86"/>
      <c r="M465" s="83"/>
      <c r="N465" s="83"/>
      <c r="O465" s="83"/>
      <c r="P465" s="83"/>
      <c r="Q465" s="120"/>
      <c r="R465" s="120"/>
      <c r="S465" s="83"/>
      <c r="T465" s="83"/>
      <c r="U465" s="83"/>
      <c r="V465" s="83"/>
      <c r="W465" s="83"/>
      <c r="X465" s="83"/>
      <c r="Y465" s="112"/>
    </row>
    <row r="466" spans="1:25" x14ac:dyDescent="0.15">
      <c r="A466" s="115"/>
      <c r="B466" s="116"/>
      <c r="C466" s="117"/>
      <c r="D466" s="118"/>
      <c r="E466" s="119" t="s">
        <v>190</v>
      </c>
      <c r="F466" s="118"/>
      <c r="G466" s="90"/>
      <c r="H466" s="90"/>
      <c r="I466" s="90"/>
      <c r="J466" s="82"/>
      <c r="K466" s="90"/>
      <c r="L466" s="90"/>
      <c r="M466" s="83"/>
      <c r="N466" s="83"/>
      <c r="O466" s="83"/>
      <c r="P466" s="83"/>
      <c r="Q466" s="120"/>
      <c r="R466" s="120"/>
      <c r="S466" s="83"/>
      <c r="T466" s="83"/>
      <c r="U466" s="83"/>
      <c r="V466" s="83"/>
      <c r="W466" s="83"/>
      <c r="X466" s="83"/>
      <c r="Y466" s="121"/>
    </row>
    <row r="467" spans="1:25" x14ac:dyDescent="0.15">
      <c r="A467" s="106" t="s">
        <v>603</v>
      </c>
      <c r="B467" s="116" t="s">
        <v>599</v>
      </c>
      <c r="C467" s="81" t="s">
        <v>325</v>
      </c>
      <c r="D467" s="81" t="s">
        <v>247</v>
      </c>
      <c r="E467" s="119" t="s">
        <v>602</v>
      </c>
      <c r="F467" s="118"/>
      <c r="G467" s="90"/>
      <c r="H467" s="90"/>
      <c r="I467" s="90"/>
      <c r="J467" s="82"/>
      <c r="K467" s="90"/>
      <c r="L467" s="90"/>
      <c r="M467" s="83"/>
      <c r="N467" s="83"/>
      <c r="O467" s="83"/>
      <c r="P467" s="83"/>
      <c r="Q467" s="120"/>
      <c r="R467" s="120"/>
      <c r="S467" s="83"/>
      <c r="T467" s="83"/>
      <c r="U467" s="83"/>
      <c r="V467" s="83"/>
      <c r="W467" s="83"/>
      <c r="X467" s="83"/>
      <c r="Y467" s="121"/>
    </row>
    <row r="468" spans="1:25" x14ac:dyDescent="0.15">
      <c r="A468" s="115"/>
      <c r="B468" s="116"/>
      <c r="C468" s="117"/>
      <c r="D468" s="118"/>
      <c r="E468" s="119" t="s">
        <v>5</v>
      </c>
      <c r="F468" s="118"/>
      <c r="G468" s="90"/>
      <c r="H468" s="90"/>
      <c r="I468" s="90"/>
      <c r="J468" s="82"/>
      <c r="K468" s="90"/>
      <c r="L468" s="90"/>
      <c r="M468" s="83"/>
      <c r="N468" s="83"/>
      <c r="O468" s="83"/>
      <c r="P468" s="83"/>
      <c r="Q468" s="120"/>
      <c r="R468" s="120"/>
      <c r="S468" s="83"/>
      <c r="T468" s="83"/>
      <c r="U468" s="83"/>
      <c r="V468" s="83"/>
      <c r="W468" s="83"/>
      <c r="X468" s="83"/>
      <c r="Y468" s="121"/>
    </row>
    <row r="469" spans="1:25" ht="21" x14ac:dyDescent="0.15">
      <c r="A469" s="130"/>
      <c r="B469" s="109"/>
      <c r="C469" s="131"/>
      <c r="D469" s="132"/>
      <c r="E469" s="122" t="s">
        <v>604</v>
      </c>
      <c r="F469" s="133"/>
      <c r="G469" s="86"/>
      <c r="H469" s="86"/>
      <c r="I469" s="86"/>
      <c r="J469" s="82"/>
      <c r="K469" s="86"/>
      <c r="L469" s="86"/>
      <c r="M469" s="83"/>
      <c r="N469" s="83"/>
      <c r="O469" s="83"/>
      <c r="P469" s="83"/>
      <c r="Q469" s="120"/>
      <c r="R469" s="120"/>
      <c r="S469" s="83"/>
      <c r="T469" s="83"/>
      <c r="U469" s="83"/>
      <c r="V469" s="83"/>
      <c r="W469" s="83"/>
      <c r="X469" s="83"/>
      <c r="Y469" s="112"/>
    </row>
    <row r="470" spans="1:25" x14ac:dyDescent="0.15">
      <c r="A470" s="115"/>
      <c r="B470" s="116"/>
      <c r="C470" s="117"/>
      <c r="D470" s="118"/>
      <c r="E470" s="119" t="s">
        <v>283</v>
      </c>
      <c r="F470" s="81" t="s">
        <v>284</v>
      </c>
      <c r="G470" s="90"/>
      <c r="H470" s="90"/>
      <c r="I470" s="90"/>
      <c r="J470" s="82"/>
      <c r="K470" s="90"/>
      <c r="L470" s="90"/>
      <c r="M470" s="83"/>
      <c r="N470" s="83"/>
      <c r="O470" s="83"/>
      <c r="P470" s="83"/>
      <c r="Q470" s="120"/>
      <c r="R470" s="120"/>
      <c r="S470" s="83"/>
      <c r="T470" s="83"/>
      <c r="U470" s="83"/>
      <c r="V470" s="83"/>
      <c r="W470" s="83"/>
      <c r="X470" s="83"/>
      <c r="Y470" s="121"/>
    </row>
    <row r="471" spans="1:25" x14ac:dyDescent="0.15">
      <c r="A471" s="130" t="s">
        <v>605</v>
      </c>
      <c r="B471" s="109" t="s">
        <v>599</v>
      </c>
      <c r="C471" s="131" t="s">
        <v>412</v>
      </c>
      <c r="D471" s="132" t="s">
        <v>189</v>
      </c>
      <c r="E471" s="122" t="s">
        <v>606</v>
      </c>
      <c r="F471" s="133"/>
      <c r="G471" s="86"/>
      <c r="H471" s="86"/>
      <c r="I471" s="86"/>
      <c r="J471" s="82"/>
      <c r="K471" s="86"/>
      <c r="L471" s="86"/>
      <c r="M471" s="83"/>
      <c r="N471" s="83"/>
      <c r="O471" s="83"/>
      <c r="P471" s="83"/>
      <c r="Q471" s="120"/>
      <c r="R471" s="120"/>
      <c r="S471" s="83"/>
      <c r="T471" s="83"/>
      <c r="U471" s="83"/>
      <c r="V471" s="83"/>
      <c r="W471" s="83"/>
      <c r="X471" s="83"/>
      <c r="Y471" s="112"/>
    </row>
    <row r="472" spans="1:25" x14ac:dyDescent="0.15">
      <c r="A472" s="115"/>
      <c r="B472" s="116"/>
      <c r="C472" s="117"/>
      <c r="D472" s="118"/>
      <c r="E472" s="119" t="s">
        <v>190</v>
      </c>
      <c r="F472" s="118"/>
      <c r="G472" s="90"/>
      <c r="H472" s="90"/>
      <c r="I472" s="90"/>
      <c r="J472" s="82"/>
      <c r="K472" s="90"/>
      <c r="L472" s="90"/>
      <c r="M472" s="83"/>
      <c r="N472" s="83"/>
      <c r="O472" s="83"/>
      <c r="P472" s="83"/>
      <c r="Q472" s="120"/>
      <c r="R472" s="120"/>
      <c r="S472" s="83"/>
      <c r="T472" s="83"/>
      <c r="U472" s="83"/>
      <c r="V472" s="83"/>
      <c r="W472" s="83"/>
      <c r="X472" s="83"/>
      <c r="Y472" s="121"/>
    </row>
    <row r="473" spans="1:25" x14ac:dyDescent="0.15">
      <c r="A473" s="106" t="s">
        <v>607</v>
      </c>
      <c r="B473" s="116" t="s">
        <v>599</v>
      </c>
      <c r="C473" s="81" t="s">
        <v>412</v>
      </c>
      <c r="D473" s="81" t="s">
        <v>247</v>
      </c>
      <c r="E473" s="119" t="s">
        <v>606</v>
      </c>
      <c r="F473" s="118"/>
      <c r="G473" s="90"/>
      <c r="H473" s="90"/>
      <c r="I473" s="90"/>
      <c r="J473" s="82"/>
      <c r="K473" s="90"/>
      <c r="L473" s="90"/>
      <c r="M473" s="83"/>
      <c r="N473" s="83"/>
      <c r="O473" s="83"/>
      <c r="P473" s="83"/>
      <c r="Q473" s="120"/>
      <c r="R473" s="120"/>
      <c r="S473" s="83"/>
      <c r="T473" s="83"/>
      <c r="U473" s="83"/>
      <c r="V473" s="83"/>
      <c r="W473" s="83"/>
      <c r="X473" s="83"/>
      <c r="Y473" s="121"/>
    </row>
    <row r="474" spans="1:25" x14ac:dyDescent="0.15">
      <c r="A474" s="115"/>
      <c r="B474" s="116"/>
      <c r="C474" s="117"/>
      <c r="D474" s="118"/>
      <c r="E474" s="119" t="s">
        <v>5</v>
      </c>
      <c r="F474" s="118"/>
      <c r="G474" s="90"/>
      <c r="H474" s="90"/>
      <c r="I474" s="90"/>
      <c r="J474" s="82"/>
      <c r="K474" s="90"/>
      <c r="L474" s="90"/>
      <c r="M474" s="83"/>
      <c r="N474" s="83"/>
      <c r="O474" s="83"/>
      <c r="P474" s="83"/>
      <c r="Q474" s="120"/>
      <c r="R474" s="120"/>
      <c r="S474" s="83"/>
      <c r="T474" s="83"/>
      <c r="U474" s="83"/>
      <c r="V474" s="83"/>
      <c r="W474" s="83"/>
      <c r="X474" s="83"/>
      <c r="Y474" s="121"/>
    </row>
    <row r="475" spans="1:25" ht="21" x14ac:dyDescent="0.15">
      <c r="A475" s="130"/>
      <c r="B475" s="109"/>
      <c r="C475" s="131"/>
      <c r="D475" s="132"/>
      <c r="E475" s="122" t="s">
        <v>608</v>
      </c>
      <c r="F475" s="133"/>
      <c r="G475" s="86"/>
      <c r="H475" s="86"/>
      <c r="I475" s="86"/>
      <c r="J475" s="82"/>
      <c r="K475" s="86"/>
      <c r="L475" s="86"/>
      <c r="M475" s="83"/>
      <c r="N475" s="83"/>
      <c r="O475" s="83"/>
      <c r="P475" s="83"/>
      <c r="Q475" s="120"/>
      <c r="R475" s="120"/>
      <c r="S475" s="83"/>
      <c r="T475" s="83"/>
      <c r="U475" s="83"/>
      <c r="V475" s="83"/>
      <c r="W475" s="83"/>
      <c r="X475" s="83"/>
      <c r="Y475" s="112"/>
    </row>
    <row r="476" spans="1:25" x14ac:dyDescent="0.15">
      <c r="A476" s="115"/>
      <c r="B476" s="116"/>
      <c r="C476" s="117"/>
      <c r="D476" s="118"/>
      <c r="E476" s="119" t="s">
        <v>265</v>
      </c>
      <c r="F476" s="81" t="s">
        <v>266</v>
      </c>
      <c r="G476" s="90"/>
      <c r="H476" s="90"/>
      <c r="I476" s="90"/>
      <c r="J476" s="82"/>
      <c r="K476" s="90"/>
      <c r="L476" s="90"/>
      <c r="M476" s="83"/>
      <c r="N476" s="83"/>
      <c r="O476" s="83"/>
      <c r="P476" s="83"/>
      <c r="Q476" s="120"/>
      <c r="R476" s="120"/>
      <c r="S476" s="83"/>
      <c r="T476" s="83"/>
      <c r="U476" s="83"/>
      <c r="V476" s="83"/>
      <c r="W476" s="83"/>
      <c r="X476" s="83"/>
      <c r="Y476" s="121"/>
    </row>
    <row r="477" spans="1:25" x14ac:dyDescent="0.15">
      <c r="A477" s="115"/>
      <c r="B477" s="116"/>
      <c r="C477" s="117"/>
      <c r="D477" s="118"/>
      <c r="E477" s="119" t="s">
        <v>291</v>
      </c>
      <c r="F477" s="81" t="s">
        <v>292</v>
      </c>
      <c r="G477" s="90"/>
      <c r="H477" s="90"/>
      <c r="I477" s="90"/>
      <c r="J477" s="82"/>
      <c r="K477" s="90"/>
      <c r="L477" s="90"/>
      <c r="M477" s="83"/>
      <c r="N477" s="83"/>
      <c r="O477" s="83"/>
      <c r="P477" s="83"/>
      <c r="Q477" s="120"/>
      <c r="R477" s="120"/>
      <c r="S477" s="83"/>
      <c r="T477" s="83"/>
      <c r="U477" s="83"/>
      <c r="V477" s="83"/>
      <c r="W477" s="83"/>
      <c r="X477" s="83"/>
      <c r="Y477" s="121"/>
    </row>
    <row r="478" spans="1:25" ht="21" x14ac:dyDescent="0.15">
      <c r="A478" s="130"/>
      <c r="B478" s="109"/>
      <c r="C478" s="131"/>
      <c r="D478" s="132"/>
      <c r="E478" s="122" t="s">
        <v>609</v>
      </c>
      <c r="F478" s="133"/>
      <c r="G478" s="86"/>
      <c r="H478" s="86"/>
      <c r="I478" s="86"/>
      <c r="J478" s="82"/>
      <c r="K478" s="86"/>
      <c r="L478" s="86"/>
      <c r="M478" s="83"/>
      <c r="N478" s="83"/>
      <c r="O478" s="83"/>
      <c r="P478" s="83"/>
      <c r="Q478" s="120"/>
      <c r="R478" s="120"/>
      <c r="S478" s="83"/>
      <c r="T478" s="83"/>
      <c r="U478" s="83"/>
      <c r="V478" s="83"/>
      <c r="W478" s="83"/>
      <c r="X478" s="83"/>
      <c r="Y478" s="112"/>
    </row>
    <row r="479" spans="1:25" ht="21" x14ac:dyDescent="0.15">
      <c r="A479" s="115"/>
      <c r="B479" s="116"/>
      <c r="C479" s="117"/>
      <c r="D479" s="118"/>
      <c r="E479" s="119" t="s">
        <v>435</v>
      </c>
      <c r="F479" s="81" t="s">
        <v>370</v>
      </c>
      <c r="G479" s="90"/>
      <c r="H479" s="90"/>
      <c r="I479" s="90"/>
      <c r="J479" s="82"/>
      <c r="K479" s="90"/>
      <c r="L479" s="90"/>
      <c r="M479" s="83"/>
      <c r="N479" s="83"/>
      <c r="O479" s="83"/>
      <c r="P479" s="83"/>
      <c r="Q479" s="120"/>
      <c r="R479" s="120"/>
      <c r="S479" s="83"/>
      <c r="T479" s="83"/>
      <c r="U479" s="83"/>
      <c r="V479" s="83"/>
      <c r="W479" s="83"/>
      <c r="X479" s="83"/>
      <c r="Y479" s="121"/>
    </row>
    <row r="480" spans="1:25" ht="21" x14ac:dyDescent="0.15">
      <c r="A480" s="130" t="s">
        <v>610</v>
      </c>
      <c r="B480" s="109" t="s">
        <v>599</v>
      </c>
      <c r="C480" s="131" t="s">
        <v>552</v>
      </c>
      <c r="D480" s="132" t="s">
        <v>189</v>
      </c>
      <c r="E480" s="122" t="s">
        <v>611</v>
      </c>
      <c r="F480" s="133"/>
      <c r="G480" s="86">
        <f>G482</f>
        <v>1738.7</v>
      </c>
      <c r="H480" s="86">
        <f>H482</f>
        <v>1738.7</v>
      </c>
      <c r="I480" s="86"/>
      <c r="J480" s="82">
        <f>K480+L480</f>
        <v>5000</v>
      </c>
      <c r="K480" s="86">
        <f>K482</f>
        <v>5000</v>
      </c>
      <c r="L480" s="86"/>
      <c r="M480" s="83">
        <f>M482</f>
        <v>5300</v>
      </c>
      <c r="N480" s="83">
        <f>N482</f>
        <v>5300</v>
      </c>
      <c r="O480" s="83"/>
      <c r="P480" s="83"/>
      <c r="Q480" s="120"/>
      <c r="R480" s="120"/>
      <c r="S480" s="83">
        <f>S482</f>
        <v>5300</v>
      </c>
      <c r="T480" s="83">
        <f>T482</f>
        <v>5300</v>
      </c>
      <c r="U480" s="83"/>
      <c r="V480" s="83">
        <f>V482</f>
        <v>5250</v>
      </c>
      <c r="W480" s="83">
        <f>W482</f>
        <v>5250</v>
      </c>
      <c r="X480" s="83"/>
      <c r="Y480" s="112"/>
    </row>
    <row r="481" spans="1:25" x14ac:dyDescent="0.15">
      <c r="A481" s="115"/>
      <c r="B481" s="116"/>
      <c r="C481" s="117"/>
      <c r="D481" s="118"/>
      <c r="E481" s="119" t="s">
        <v>190</v>
      </c>
      <c r="F481" s="118"/>
      <c r="G481" s="90"/>
      <c r="H481" s="90"/>
      <c r="I481" s="90"/>
      <c r="J481" s="82"/>
      <c r="K481" s="90"/>
      <c r="L481" s="90"/>
      <c r="M481" s="83"/>
      <c r="N481" s="83"/>
      <c r="O481" s="83"/>
      <c r="P481" s="83"/>
      <c r="Q481" s="120"/>
      <c r="R481" s="120"/>
      <c r="S481" s="83"/>
      <c r="T481" s="83"/>
      <c r="U481" s="83"/>
      <c r="V481" s="83"/>
      <c r="W481" s="83"/>
      <c r="X481" s="83"/>
      <c r="Y481" s="121"/>
    </row>
    <row r="482" spans="1:25" s="113" customFormat="1" ht="21" x14ac:dyDescent="0.15">
      <c r="A482" s="108" t="s">
        <v>612</v>
      </c>
      <c r="B482" s="109" t="s">
        <v>599</v>
      </c>
      <c r="C482" s="71" t="s">
        <v>552</v>
      </c>
      <c r="D482" s="71" t="s">
        <v>247</v>
      </c>
      <c r="E482" s="142" t="s">
        <v>611</v>
      </c>
      <c r="F482" s="132"/>
      <c r="G482" s="83">
        <f>H482+I482</f>
        <v>1738.7</v>
      </c>
      <c r="H482" s="83">
        <f>H488+H489+H487+H485</f>
        <v>1738.7</v>
      </c>
      <c r="I482" s="83">
        <f t="shared" ref="I482:W482" si="115">I488+I489</f>
        <v>0</v>
      </c>
      <c r="J482" s="82">
        <f>K482+L482</f>
        <v>5000</v>
      </c>
      <c r="K482" s="83">
        <f>+K484+K488+K489+K485+K486</f>
        <v>5000</v>
      </c>
      <c r="L482" s="83">
        <f t="shared" si="115"/>
        <v>0</v>
      </c>
      <c r="M482" s="83">
        <f t="shared" si="115"/>
        <v>5300</v>
      </c>
      <c r="N482" s="83">
        <f t="shared" si="115"/>
        <v>5300</v>
      </c>
      <c r="O482" s="83">
        <f t="shared" si="115"/>
        <v>0</v>
      </c>
      <c r="P482" s="83">
        <f t="shared" si="115"/>
        <v>300</v>
      </c>
      <c r="Q482" s="120">
        <f>N482-K482</f>
        <v>300</v>
      </c>
      <c r="R482" s="120">
        <f>O482-L482</f>
        <v>0</v>
      </c>
      <c r="S482" s="83">
        <f t="shared" si="115"/>
        <v>5300</v>
      </c>
      <c r="T482" s="83">
        <f t="shared" si="115"/>
        <v>5300</v>
      </c>
      <c r="U482" s="83">
        <f t="shared" si="115"/>
        <v>0</v>
      </c>
      <c r="V482" s="83">
        <f t="shared" si="115"/>
        <v>5250</v>
      </c>
      <c r="W482" s="83">
        <f t="shared" si="115"/>
        <v>5250</v>
      </c>
      <c r="X482" s="83"/>
      <c r="Y482" s="112"/>
    </row>
    <row r="483" spans="1:25" x14ac:dyDescent="0.15">
      <c r="A483" s="115"/>
      <c r="B483" s="116"/>
      <c r="C483" s="117"/>
      <c r="D483" s="118"/>
      <c r="E483" s="119" t="s">
        <v>5</v>
      </c>
      <c r="F483" s="118"/>
      <c r="G483" s="90"/>
      <c r="H483" s="90"/>
      <c r="I483" s="90"/>
      <c r="J483" s="82"/>
      <c r="K483" s="90"/>
      <c r="L483" s="90"/>
      <c r="M483" s="83"/>
      <c r="N483" s="83"/>
      <c r="O483" s="83"/>
      <c r="P483" s="83"/>
      <c r="Q483" s="120">
        <f>N483-K483</f>
        <v>0</v>
      </c>
      <c r="R483" s="120">
        <f>O483-L483</f>
        <v>0</v>
      </c>
      <c r="S483" s="83"/>
      <c r="T483" s="83"/>
      <c r="U483" s="83"/>
      <c r="V483" s="83"/>
      <c r="W483" s="83"/>
      <c r="X483" s="83"/>
      <c r="Y483" s="121"/>
    </row>
    <row r="484" spans="1:25" x14ac:dyDescent="0.15">
      <c r="A484" s="206"/>
      <c r="B484" s="116"/>
      <c r="C484" s="117"/>
      <c r="D484" s="118"/>
      <c r="E484" s="119" t="s">
        <v>613</v>
      </c>
      <c r="F484" s="81">
        <v>4236</v>
      </c>
      <c r="G484" s="90"/>
      <c r="H484" s="90"/>
      <c r="I484" s="90"/>
      <c r="J484" s="82"/>
      <c r="K484" s="90"/>
      <c r="L484" s="90"/>
      <c r="M484" s="83"/>
      <c r="N484" s="83"/>
      <c r="O484" s="83"/>
      <c r="P484" s="83"/>
      <c r="Q484" s="120"/>
      <c r="R484" s="120"/>
      <c r="S484" s="83"/>
      <c r="T484" s="83"/>
      <c r="U484" s="83"/>
      <c r="V484" s="83"/>
      <c r="W484" s="83"/>
      <c r="X484" s="83"/>
      <c r="Y484" s="207"/>
    </row>
    <row r="485" spans="1:25" x14ac:dyDescent="0.15">
      <c r="A485" s="117"/>
      <c r="B485" s="116"/>
      <c r="C485" s="117"/>
      <c r="D485" s="118"/>
      <c r="E485" s="119" t="s">
        <v>283</v>
      </c>
      <c r="F485" s="81" t="s">
        <v>284</v>
      </c>
      <c r="G485" s="90"/>
      <c r="H485" s="90">
        <v>574</v>
      </c>
      <c r="I485" s="90"/>
      <c r="J485" s="82"/>
      <c r="K485" s="90"/>
      <c r="L485" s="90"/>
      <c r="M485" s="83"/>
      <c r="N485" s="83"/>
      <c r="O485" s="83"/>
      <c r="P485" s="83"/>
      <c r="Q485" s="120"/>
      <c r="R485" s="120"/>
      <c r="S485" s="83"/>
      <c r="T485" s="83"/>
      <c r="U485" s="83"/>
      <c r="V485" s="83"/>
      <c r="W485" s="83"/>
      <c r="X485" s="83"/>
      <c r="Y485" s="208"/>
    </row>
    <row r="486" spans="1:25" x14ac:dyDescent="0.15">
      <c r="A486" s="117"/>
      <c r="B486" s="116"/>
      <c r="C486" s="117"/>
      <c r="D486" s="118"/>
      <c r="E486" s="119" t="s">
        <v>285</v>
      </c>
      <c r="F486" s="81" t="s">
        <v>286</v>
      </c>
      <c r="G486" s="90"/>
      <c r="H486" s="90"/>
      <c r="I486" s="90"/>
      <c r="J486" s="82"/>
      <c r="K486" s="90"/>
      <c r="L486" s="90"/>
      <c r="M486" s="83"/>
      <c r="N486" s="83"/>
      <c r="O486" s="83"/>
      <c r="P486" s="83"/>
      <c r="Q486" s="120"/>
      <c r="R486" s="120"/>
      <c r="S486" s="83"/>
      <c r="T486" s="83"/>
      <c r="U486" s="83"/>
      <c r="V486" s="83"/>
      <c r="W486" s="83"/>
      <c r="X486" s="83"/>
      <c r="Y486" s="208"/>
    </row>
    <row r="487" spans="1:25" x14ac:dyDescent="0.15">
      <c r="A487" s="117"/>
      <c r="B487" s="116"/>
      <c r="C487" s="117"/>
      <c r="D487" s="118"/>
      <c r="E487" s="119" t="s">
        <v>297</v>
      </c>
      <c r="F487" s="81" t="s">
        <v>298</v>
      </c>
      <c r="G487" s="90">
        <f>H487</f>
        <v>0</v>
      </c>
      <c r="H487" s="90"/>
      <c r="I487" s="90"/>
      <c r="J487" s="82"/>
      <c r="K487" s="90"/>
      <c r="L487" s="90"/>
      <c r="M487" s="83"/>
      <c r="N487" s="83"/>
      <c r="O487" s="83"/>
      <c r="P487" s="83"/>
      <c r="Q487" s="120"/>
      <c r="R487" s="120"/>
      <c r="S487" s="83"/>
      <c r="T487" s="83"/>
      <c r="U487" s="83"/>
      <c r="V487" s="83"/>
      <c r="W487" s="83"/>
      <c r="X487" s="83"/>
      <c r="Y487" s="208"/>
    </row>
    <row r="488" spans="1:25" ht="11.25" x14ac:dyDescent="0.15">
      <c r="A488" s="154"/>
      <c r="B488" s="154"/>
      <c r="C488" s="154"/>
      <c r="D488" s="154"/>
      <c r="E488" s="197" t="s">
        <v>614</v>
      </c>
      <c r="F488" s="154" t="s">
        <v>615</v>
      </c>
      <c r="G488" s="158">
        <f>H488+I488</f>
        <v>0</v>
      </c>
      <c r="H488" s="158"/>
      <c r="I488" s="158">
        <v>0</v>
      </c>
      <c r="J488" s="159">
        <f>K488+L488</f>
        <v>300</v>
      </c>
      <c r="K488" s="160">
        <v>300</v>
      </c>
      <c r="L488" s="161">
        <v>0</v>
      </c>
      <c r="M488" s="88">
        <f>N488+O488</f>
        <v>300</v>
      </c>
      <c r="N488" s="88">
        <v>300</v>
      </c>
      <c r="O488" s="88"/>
      <c r="P488" s="162">
        <f t="shared" ref="P488:R489" si="116">M488-J488</f>
        <v>0</v>
      </c>
      <c r="Q488" s="163">
        <f t="shared" si="116"/>
        <v>0</v>
      </c>
      <c r="R488" s="163">
        <f t="shared" si="116"/>
        <v>0</v>
      </c>
      <c r="S488" s="88">
        <f>T488+U488</f>
        <v>300</v>
      </c>
      <c r="T488" s="88">
        <v>300</v>
      </c>
      <c r="U488" s="88"/>
      <c r="V488" s="88">
        <f>W488+X488</f>
        <v>300</v>
      </c>
      <c r="W488" s="88">
        <v>300</v>
      </c>
      <c r="X488" s="88"/>
      <c r="Y488" s="209"/>
    </row>
    <row r="489" spans="1:25" ht="11.25" x14ac:dyDescent="0.15">
      <c r="A489" s="134"/>
      <c r="B489" s="134"/>
      <c r="C489" s="134"/>
      <c r="D489" s="134"/>
      <c r="E489" s="141" t="s">
        <v>390</v>
      </c>
      <c r="F489" s="134" t="s">
        <v>306</v>
      </c>
      <c r="G489" s="135">
        <f>H489+I489</f>
        <v>1164.7</v>
      </c>
      <c r="H489" s="135">
        <v>1164.7</v>
      </c>
      <c r="I489" s="135">
        <v>0</v>
      </c>
      <c r="J489" s="82">
        <f>K489+L489</f>
        <v>4700</v>
      </c>
      <c r="K489" s="89">
        <v>4700</v>
      </c>
      <c r="L489" s="136">
        <v>0</v>
      </c>
      <c r="M489" s="83">
        <f>N489+O489</f>
        <v>5000</v>
      </c>
      <c r="N489" s="83">
        <v>5000</v>
      </c>
      <c r="O489" s="83"/>
      <c r="P489" s="137">
        <f t="shared" si="116"/>
        <v>300</v>
      </c>
      <c r="Q489" s="120">
        <f t="shared" si="116"/>
        <v>300</v>
      </c>
      <c r="R489" s="120">
        <f t="shared" si="116"/>
        <v>0</v>
      </c>
      <c r="S489" s="83">
        <f>T489+U489</f>
        <v>5000</v>
      </c>
      <c r="T489" s="83">
        <v>5000</v>
      </c>
      <c r="U489" s="83"/>
      <c r="V489" s="83">
        <f>W489+X489</f>
        <v>4950</v>
      </c>
      <c r="W489" s="83">
        <v>4950</v>
      </c>
      <c r="X489" s="83"/>
      <c r="Y489" s="121"/>
    </row>
    <row r="490" spans="1:25" ht="21" x14ac:dyDescent="0.15">
      <c r="A490" s="130" t="s">
        <v>616</v>
      </c>
      <c r="B490" s="109" t="s">
        <v>599</v>
      </c>
      <c r="C490" s="131" t="s">
        <v>429</v>
      </c>
      <c r="D490" s="132" t="s">
        <v>189</v>
      </c>
      <c r="E490" s="122" t="s">
        <v>617</v>
      </c>
      <c r="F490" s="133"/>
      <c r="G490" s="86"/>
      <c r="H490" s="86"/>
      <c r="I490" s="86"/>
      <c r="J490" s="82"/>
      <c r="K490" s="86"/>
      <c r="L490" s="86"/>
      <c r="M490" s="83"/>
      <c r="N490" s="83"/>
      <c r="O490" s="83"/>
      <c r="P490" s="83"/>
      <c r="Q490" s="120"/>
      <c r="R490" s="120"/>
      <c r="S490" s="83"/>
      <c r="T490" s="83"/>
      <c r="U490" s="83"/>
      <c r="V490" s="83"/>
      <c r="W490" s="83"/>
      <c r="X490" s="83"/>
      <c r="Y490" s="112"/>
    </row>
    <row r="491" spans="1:25" x14ac:dyDescent="0.15">
      <c r="A491" s="115"/>
      <c r="B491" s="116"/>
      <c r="C491" s="117"/>
      <c r="D491" s="118"/>
      <c r="E491" s="119" t="s">
        <v>190</v>
      </c>
      <c r="F491" s="118"/>
      <c r="G491" s="90"/>
      <c r="H491" s="90"/>
      <c r="I491" s="90"/>
      <c r="J491" s="82"/>
      <c r="K491" s="90"/>
      <c r="L491" s="90"/>
      <c r="M491" s="83"/>
      <c r="N491" s="83"/>
      <c r="O491" s="83"/>
      <c r="P491" s="83"/>
      <c r="Q491" s="120"/>
      <c r="R491" s="120"/>
      <c r="S491" s="83"/>
      <c r="T491" s="83"/>
      <c r="U491" s="83"/>
      <c r="V491" s="83"/>
      <c r="W491" s="83"/>
      <c r="X491" s="83"/>
      <c r="Y491" s="121"/>
    </row>
    <row r="492" spans="1:25" ht="21" x14ac:dyDescent="0.15">
      <c r="A492" s="106" t="s">
        <v>618</v>
      </c>
      <c r="B492" s="116" t="s">
        <v>599</v>
      </c>
      <c r="C492" s="81" t="s">
        <v>429</v>
      </c>
      <c r="D492" s="81" t="s">
        <v>381</v>
      </c>
      <c r="E492" s="119" t="s">
        <v>619</v>
      </c>
      <c r="F492" s="118"/>
      <c r="G492" s="90"/>
      <c r="H492" s="90"/>
      <c r="I492" s="90"/>
      <c r="J492" s="82"/>
      <c r="K492" s="90"/>
      <c r="L492" s="90"/>
      <c r="M492" s="83"/>
      <c r="N492" s="83"/>
      <c r="O492" s="83"/>
      <c r="P492" s="83"/>
      <c r="Q492" s="120"/>
      <c r="R492" s="120"/>
      <c r="S492" s="83"/>
      <c r="T492" s="83"/>
      <c r="U492" s="83"/>
      <c r="V492" s="83"/>
      <c r="W492" s="83"/>
      <c r="X492" s="83"/>
      <c r="Y492" s="121"/>
    </row>
    <row r="493" spans="1:25" x14ac:dyDescent="0.15">
      <c r="A493" s="115"/>
      <c r="B493" s="116"/>
      <c r="C493" s="117"/>
      <c r="D493" s="118"/>
      <c r="E493" s="119" t="s">
        <v>5</v>
      </c>
      <c r="F493" s="118"/>
      <c r="G493" s="90"/>
      <c r="H493" s="90"/>
      <c r="I493" s="90"/>
      <c r="J493" s="82"/>
      <c r="K493" s="90"/>
      <c r="L493" s="90"/>
      <c r="M493" s="83"/>
      <c r="N493" s="83"/>
      <c r="O493" s="83"/>
      <c r="P493" s="83"/>
      <c r="Q493" s="120"/>
      <c r="R493" s="120"/>
      <c r="S493" s="83"/>
      <c r="T493" s="83"/>
      <c r="U493" s="83"/>
      <c r="V493" s="83"/>
      <c r="W493" s="83"/>
      <c r="X493" s="83"/>
      <c r="Y493" s="121"/>
    </row>
    <row r="494" spans="1:25" ht="42" x14ac:dyDescent="0.15">
      <c r="A494" s="130"/>
      <c r="B494" s="109"/>
      <c r="C494" s="131"/>
      <c r="D494" s="132"/>
      <c r="E494" s="122" t="s">
        <v>620</v>
      </c>
      <c r="F494" s="133"/>
      <c r="G494" s="86"/>
      <c r="H494" s="86"/>
      <c r="I494" s="86"/>
      <c r="J494" s="82"/>
      <c r="K494" s="86"/>
      <c r="L494" s="86"/>
      <c r="M494" s="83"/>
      <c r="N494" s="83"/>
      <c r="O494" s="83"/>
      <c r="P494" s="83"/>
      <c r="Q494" s="120"/>
      <c r="R494" s="120"/>
      <c r="S494" s="83"/>
      <c r="T494" s="83"/>
      <c r="U494" s="83"/>
      <c r="V494" s="83"/>
      <c r="W494" s="83"/>
      <c r="X494" s="83"/>
      <c r="Y494" s="112"/>
    </row>
    <row r="495" spans="1:25" x14ac:dyDescent="0.15">
      <c r="A495" s="115"/>
      <c r="B495" s="116"/>
      <c r="C495" s="117"/>
      <c r="D495" s="118"/>
      <c r="E495" s="119" t="s">
        <v>305</v>
      </c>
      <c r="F495" s="81" t="s">
        <v>306</v>
      </c>
      <c r="G495" s="90"/>
      <c r="H495" s="90"/>
      <c r="I495" s="90"/>
      <c r="J495" s="82"/>
      <c r="K495" s="90"/>
      <c r="L495" s="90"/>
      <c r="M495" s="83"/>
      <c r="N495" s="83"/>
      <c r="O495" s="83"/>
      <c r="P495" s="83"/>
      <c r="Q495" s="120"/>
      <c r="R495" s="120"/>
      <c r="S495" s="83"/>
      <c r="T495" s="83"/>
      <c r="U495" s="83"/>
      <c r="V495" s="83"/>
      <c r="W495" s="83"/>
      <c r="X495" s="83"/>
      <c r="Y495" s="121"/>
    </row>
    <row r="496" spans="1:25" x14ac:dyDescent="0.15">
      <c r="A496" s="130"/>
      <c r="B496" s="109"/>
      <c r="C496" s="131"/>
      <c r="D496" s="132"/>
      <c r="E496" s="122" t="s">
        <v>621</v>
      </c>
      <c r="F496" s="133"/>
      <c r="G496" s="86"/>
      <c r="H496" s="86"/>
      <c r="I496" s="86"/>
      <c r="J496" s="82"/>
      <c r="K496" s="86"/>
      <c r="L496" s="86"/>
      <c r="M496" s="83"/>
      <c r="N496" s="83"/>
      <c r="O496" s="83"/>
      <c r="P496" s="83"/>
      <c r="Q496" s="120"/>
      <c r="R496" s="120"/>
      <c r="S496" s="83"/>
      <c r="T496" s="83"/>
      <c r="U496" s="83"/>
      <c r="V496" s="83"/>
      <c r="W496" s="83"/>
      <c r="X496" s="83"/>
      <c r="Y496" s="112"/>
    </row>
    <row r="497" spans="1:25" x14ac:dyDescent="0.15">
      <c r="A497" s="115"/>
      <c r="B497" s="116"/>
      <c r="C497" s="117"/>
      <c r="D497" s="118"/>
      <c r="E497" s="119" t="s">
        <v>263</v>
      </c>
      <c r="F497" s="81" t="s">
        <v>264</v>
      </c>
      <c r="G497" s="90"/>
      <c r="H497" s="90"/>
      <c r="I497" s="90"/>
      <c r="J497" s="82"/>
      <c r="K497" s="90"/>
      <c r="L497" s="90"/>
      <c r="M497" s="83"/>
      <c r="N497" s="83"/>
      <c r="O497" s="83"/>
      <c r="P497" s="83"/>
      <c r="Q497" s="120"/>
      <c r="R497" s="120"/>
      <c r="S497" s="83"/>
      <c r="T497" s="83"/>
      <c r="U497" s="83"/>
      <c r="V497" s="83"/>
      <c r="W497" s="83"/>
      <c r="X497" s="83"/>
      <c r="Y497" s="121"/>
    </row>
    <row r="498" spans="1:25" ht="21" x14ac:dyDescent="0.15">
      <c r="A498" s="130" t="s">
        <v>622</v>
      </c>
      <c r="B498" s="109" t="s">
        <v>623</v>
      </c>
      <c r="C498" s="131" t="s">
        <v>189</v>
      </c>
      <c r="D498" s="132" t="s">
        <v>189</v>
      </c>
      <c r="E498" s="122" t="s">
        <v>624</v>
      </c>
      <c r="F498" s="133"/>
      <c r="G498" s="86">
        <f>G500</f>
        <v>0</v>
      </c>
      <c r="H498" s="86">
        <f>H500</f>
        <v>16000</v>
      </c>
      <c r="I498" s="86">
        <f>I500</f>
        <v>0</v>
      </c>
      <c r="J498" s="82">
        <f t="shared" ref="J498:J504" si="117">K498+L498</f>
        <v>61739.9</v>
      </c>
      <c r="K498" s="86">
        <f t="shared" ref="K498:S498" si="118">K500</f>
        <v>61739.9</v>
      </c>
      <c r="L498" s="86">
        <f t="shared" si="118"/>
        <v>0</v>
      </c>
      <c r="M498" s="86">
        <f t="shared" si="118"/>
        <v>81349.8</v>
      </c>
      <c r="N498" s="86">
        <f t="shared" si="118"/>
        <v>81349.8</v>
      </c>
      <c r="O498" s="86">
        <f t="shared" si="118"/>
        <v>0</v>
      </c>
      <c r="P498" s="86">
        <f t="shared" si="118"/>
        <v>19609.900000000001</v>
      </c>
      <c r="Q498" s="120">
        <f t="shared" ref="Q498:R504" si="119">N498-K498</f>
        <v>19609.900000000001</v>
      </c>
      <c r="R498" s="120">
        <f t="shared" si="119"/>
        <v>0</v>
      </c>
      <c r="S498" s="86">
        <f t="shared" si="118"/>
        <v>175757.3</v>
      </c>
      <c r="T498" s="86">
        <f>T500</f>
        <v>175757.3</v>
      </c>
      <c r="U498" s="86">
        <f>U500</f>
        <v>0</v>
      </c>
      <c r="V498" s="86">
        <f>V500</f>
        <v>212749.6</v>
      </c>
      <c r="W498" s="86">
        <f>W500</f>
        <v>212749.6</v>
      </c>
      <c r="X498" s="83"/>
      <c r="Y498" s="112"/>
    </row>
    <row r="499" spans="1:25" x14ac:dyDescent="0.15">
      <c r="A499" s="115"/>
      <c r="B499" s="116"/>
      <c r="C499" s="117"/>
      <c r="D499" s="118"/>
      <c r="E499" s="119" t="s">
        <v>5</v>
      </c>
      <c r="F499" s="118"/>
      <c r="G499" s="90"/>
      <c r="H499" s="90"/>
      <c r="I499" s="90"/>
      <c r="J499" s="82"/>
      <c r="K499" s="90"/>
      <c r="L499" s="90"/>
      <c r="M499" s="90"/>
      <c r="N499" s="90"/>
      <c r="O499" s="90"/>
      <c r="P499" s="90"/>
      <c r="Q499" s="120"/>
      <c r="R499" s="120"/>
      <c r="S499" s="90"/>
      <c r="T499" s="90"/>
      <c r="U499" s="90"/>
      <c r="V499" s="90"/>
      <c r="W499" s="90"/>
      <c r="X499" s="83"/>
      <c r="Y499" s="121"/>
    </row>
    <row r="500" spans="1:25" ht="21" x14ac:dyDescent="0.15">
      <c r="A500" s="130" t="s">
        <v>625</v>
      </c>
      <c r="B500" s="109" t="s">
        <v>623</v>
      </c>
      <c r="C500" s="131" t="s">
        <v>247</v>
      </c>
      <c r="D500" s="132" t="s">
        <v>189</v>
      </c>
      <c r="E500" s="122" t="s">
        <v>626</v>
      </c>
      <c r="F500" s="133"/>
      <c r="G500" s="86">
        <f>G502</f>
        <v>0</v>
      </c>
      <c r="H500" s="86">
        <f>H502</f>
        <v>16000</v>
      </c>
      <c r="I500" s="86">
        <f>I502</f>
        <v>0</v>
      </c>
      <c r="J500" s="82">
        <f t="shared" si="117"/>
        <v>61739.9</v>
      </c>
      <c r="K500" s="86">
        <f t="shared" ref="K500:S500" si="120">K502</f>
        <v>61739.9</v>
      </c>
      <c r="L500" s="86">
        <f t="shared" si="120"/>
        <v>0</v>
      </c>
      <c r="M500" s="86">
        <f t="shared" si="120"/>
        <v>81349.8</v>
      </c>
      <c r="N500" s="86">
        <f t="shared" si="120"/>
        <v>81349.8</v>
      </c>
      <c r="O500" s="86">
        <f t="shared" si="120"/>
        <v>0</v>
      </c>
      <c r="P500" s="86">
        <f t="shared" si="120"/>
        <v>19609.900000000001</v>
      </c>
      <c r="Q500" s="120">
        <f t="shared" si="119"/>
        <v>19609.900000000001</v>
      </c>
      <c r="R500" s="120">
        <f t="shared" si="119"/>
        <v>0</v>
      </c>
      <c r="S500" s="86">
        <f t="shared" si="120"/>
        <v>175757.3</v>
      </c>
      <c r="T500" s="86">
        <f>T502</f>
        <v>175757.3</v>
      </c>
      <c r="U500" s="86">
        <f>U502</f>
        <v>0</v>
      </c>
      <c r="V500" s="86">
        <f>V502</f>
        <v>212749.6</v>
      </c>
      <c r="W500" s="86">
        <f>W502</f>
        <v>212749.6</v>
      </c>
      <c r="X500" s="83"/>
      <c r="Y500" s="112"/>
    </row>
    <row r="501" spans="1:25" x14ac:dyDescent="0.15">
      <c r="A501" s="115"/>
      <c r="B501" s="116"/>
      <c r="C501" s="117"/>
      <c r="D501" s="118"/>
      <c r="E501" s="119" t="s">
        <v>190</v>
      </c>
      <c r="F501" s="118"/>
      <c r="G501" s="90"/>
      <c r="H501" s="90"/>
      <c r="I501" s="90"/>
      <c r="J501" s="82"/>
      <c r="K501" s="90"/>
      <c r="L501" s="90"/>
      <c r="M501" s="90"/>
      <c r="N501" s="90"/>
      <c r="O501" s="90"/>
      <c r="P501" s="90"/>
      <c r="Q501" s="120">
        <f t="shared" si="119"/>
        <v>0</v>
      </c>
      <c r="R501" s="120">
        <f t="shared" si="119"/>
        <v>0</v>
      </c>
      <c r="S501" s="90"/>
      <c r="T501" s="90"/>
      <c r="U501" s="90"/>
      <c r="V501" s="90"/>
      <c r="W501" s="90"/>
      <c r="X501" s="83"/>
      <c r="Y501" s="121"/>
    </row>
    <row r="502" spans="1:25" x14ac:dyDescent="0.15">
      <c r="A502" s="106" t="s">
        <v>627</v>
      </c>
      <c r="B502" s="116" t="s">
        <v>623</v>
      </c>
      <c r="C502" s="81" t="s">
        <v>247</v>
      </c>
      <c r="D502" s="81" t="s">
        <v>381</v>
      </c>
      <c r="E502" s="119" t="s">
        <v>628</v>
      </c>
      <c r="F502" s="118"/>
      <c r="G502" s="90">
        <f>G504</f>
        <v>0</v>
      </c>
      <c r="H502" s="90">
        <f>H504</f>
        <v>16000</v>
      </c>
      <c r="I502" s="90">
        <f>I504</f>
        <v>0</v>
      </c>
      <c r="J502" s="82">
        <f t="shared" si="117"/>
        <v>61739.9</v>
      </c>
      <c r="K502" s="90">
        <f t="shared" ref="K502:S502" si="121">K504</f>
        <v>61739.9</v>
      </c>
      <c r="L502" s="90">
        <f t="shared" si="121"/>
        <v>0</v>
      </c>
      <c r="M502" s="90">
        <f t="shared" si="121"/>
        <v>81349.8</v>
      </c>
      <c r="N502" s="90">
        <f t="shared" si="121"/>
        <v>81349.8</v>
      </c>
      <c r="O502" s="90">
        <f t="shared" si="121"/>
        <v>0</v>
      </c>
      <c r="P502" s="90">
        <f t="shared" si="121"/>
        <v>19609.900000000001</v>
      </c>
      <c r="Q502" s="120">
        <f t="shared" si="119"/>
        <v>19609.900000000001</v>
      </c>
      <c r="R502" s="120">
        <f t="shared" si="119"/>
        <v>0</v>
      </c>
      <c r="S502" s="90">
        <f t="shared" si="121"/>
        <v>175757.3</v>
      </c>
      <c r="T502" s="90">
        <f>T504</f>
        <v>175757.3</v>
      </c>
      <c r="U502" s="90">
        <f>U504</f>
        <v>0</v>
      </c>
      <c r="V502" s="90">
        <f>V504</f>
        <v>212749.6</v>
      </c>
      <c r="W502" s="90">
        <f>W504</f>
        <v>212749.6</v>
      </c>
      <c r="X502" s="83"/>
      <c r="Y502" s="121"/>
    </row>
    <row r="503" spans="1:25" x14ac:dyDescent="0.15">
      <c r="A503" s="115"/>
      <c r="B503" s="116"/>
      <c r="C503" s="117"/>
      <c r="D503" s="118"/>
      <c r="E503" s="119" t="s">
        <v>5</v>
      </c>
      <c r="F503" s="118"/>
      <c r="G503" s="90"/>
      <c r="H503" s="90"/>
      <c r="I503" s="90"/>
      <c r="J503" s="82"/>
      <c r="K503" s="90"/>
      <c r="L503" s="90"/>
      <c r="M503" s="83"/>
      <c r="N503" s="83"/>
      <c r="O503" s="83"/>
      <c r="P503" s="83"/>
      <c r="Q503" s="120">
        <f t="shared" si="119"/>
        <v>0</v>
      </c>
      <c r="R503" s="120">
        <f t="shared" si="119"/>
        <v>0</v>
      </c>
      <c r="S503" s="83"/>
      <c r="T503" s="83"/>
      <c r="U503" s="83"/>
      <c r="V503" s="83"/>
      <c r="W503" s="83"/>
      <c r="X503" s="83"/>
      <c r="Y503" s="121"/>
    </row>
    <row r="504" spans="1:25" ht="11.25" x14ac:dyDescent="0.15">
      <c r="A504" s="115"/>
      <c r="B504" s="116"/>
      <c r="C504" s="117"/>
      <c r="D504" s="118"/>
      <c r="E504" s="119" t="s">
        <v>629</v>
      </c>
      <c r="F504" s="118" t="s">
        <v>630</v>
      </c>
      <c r="G504" s="135">
        <v>0</v>
      </c>
      <c r="H504" s="135">
        <v>16000</v>
      </c>
      <c r="I504" s="135">
        <v>0</v>
      </c>
      <c r="J504" s="82">
        <f t="shared" si="117"/>
        <v>61739.9</v>
      </c>
      <c r="K504" s="89">
        <v>61739.9</v>
      </c>
      <c r="L504" s="136">
        <v>0</v>
      </c>
      <c r="M504" s="83">
        <f>N504+O504</f>
        <v>81349.8</v>
      </c>
      <c r="N504" s="83">
        <v>81349.8</v>
      </c>
      <c r="O504" s="83"/>
      <c r="P504" s="137">
        <f>M504-J504</f>
        <v>19609.900000000001</v>
      </c>
      <c r="Q504" s="120">
        <f t="shared" si="119"/>
        <v>19609.900000000001</v>
      </c>
      <c r="R504" s="120">
        <f t="shared" si="119"/>
        <v>0</v>
      </c>
      <c r="S504" s="83">
        <f>T504+U504</f>
        <v>175757.3</v>
      </c>
      <c r="T504" s="83">
        <v>175757.3</v>
      </c>
      <c r="U504" s="83"/>
      <c r="V504" s="83">
        <f>W504+X504</f>
        <v>212749.6</v>
      </c>
      <c r="W504" s="83">
        <v>212749.6</v>
      </c>
      <c r="X504" s="83"/>
      <c r="Y504" s="121"/>
    </row>
    <row r="505" spans="1:25" ht="11.25" thickBot="1" x14ac:dyDescent="0.2">
      <c r="A505" s="210"/>
      <c r="B505" s="211"/>
      <c r="C505" s="212"/>
      <c r="D505" s="213"/>
      <c r="E505" s="214" t="s">
        <v>631</v>
      </c>
      <c r="F505" s="215" t="s">
        <v>632</v>
      </c>
      <c r="G505" s="216"/>
      <c r="H505" s="216"/>
      <c r="I505" s="216"/>
      <c r="J505" s="216"/>
      <c r="K505" s="216"/>
      <c r="L505" s="216"/>
      <c r="M505" s="97"/>
      <c r="N505" s="97"/>
      <c r="O505" s="97"/>
      <c r="P505" s="97"/>
      <c r="Q505" s="120"/>
      <c r="R505" s="120"/>
      <c r="S505" s="97"/>
      <c r="T505" s="97"/>
      <c r="U505" s="97"/>
      <c r="V505" s="97"/>
      <c r="W505" s="97"/>
      <c r="X505" s="97"/>
      <c r="Y505" s="217"/>
    </row>
    <row r="506" spans="1:25" x14ac:dyDescent="0.15">
      <c r="A506" s="218"/>
      <c r="B506" s="218"/>
      <c r="C506" s="218"/>
      <c r="D506" s="219"/>
      <c r="E506" s="220"/>
    </row>
    <row r="507" spans="1:25" x14ac:dyDescent="0.15">
      <c r="A507" s="218"/>
      <c r="B507" s="218"/>
      <c r="C507" s="218"/>
      <c r="D507" s="219"/>
      <c r="E507" s="220"/>
    </row>
    <row r="508" spans="1:25" x14ac:dyDescent="0.15">
      <c r="A508" s="218"/>
      <c r="B508" s="218"/>
      <c r="C508" s="218"/>
      <c r="D508" s="219"/>
      <c r="E508" s="220"/>
    </row>
    <row r="509" spans="1:25" x14ac:dyDescent="0.15">
      <c r="A509" s="218"/>
      <c r="B509" s="218"/>
      <c r="C509" s="218"/>
      <c r="D509" s="219"/>
      <c r="E509" s="220"/>
    </row>
    <row r="510" spans="1:25" x14ac:dyDescent="0.15">
      <c r="A510" s="218"/>
      <c r="B510" s="218"/>
      <c r="C510" s="218"/>
      <c r="D510" s="219"/>
      <c r="E510" s="220"/>
    </row>
    <row r="511" spans="1:25" x14ac:dyDescent="0.15">
      <c r="A511" s="218"/>
      <c r="B511" s="218"/>
      <c r="C511" s="218"/>
      <c r="D511" s="219"/>
      <c r="E511" s="220"/>
    </row>
    <row r="512" spans="1:25" x14ac:dyDescent="0.15">
      <c r="A512" s="218"/>
      <c r="B512" s="218"/>
      <c r="C512" s="218"/>
      <c r="D512" s="219"/>
      <c r="E512" s="220"/>
    </row>
    <row r="513" spans="1:5" x14ac:dyDescent="0.15">
      <c r="A513" s="218"/>
      <c r="B513" s="218"/>
      <c r="C513" s="218"/>
      <c r="D513" s="219"/>
      <c r="E513" s="220"/>
    </row>
    <row r="514" spans="1:5" x14ac:dyDescent="0.15">
      <c r="A514" s="218"/>
      <c r="B514" s="218"/>
      <c r="C514" s="218"/>
      <c r="D514" s="219"/>
      <c r="E514" s="220"/>
    </row>
    <row r="515" spans="1:5" x14ac:dyDescent="0.15">
      <c r="A515" s="218"/>
      <c r="B515" s="218"/>
      <c r="C515" s="218"/>
      <c r="D515" s="219"/>
      <c r="E515" s="220"/>
    </row>
    <row r="516" spans="1:5" x14ac:dyDescent="0.15">
      <c r="A516" s="218"/>
      <c r="B516" s="218"/>
      <c r="C516" s="218"/>
      <c r="D516" s="219"/>
      <c r="E516" s="220"/>
    </row>
    <row r="517" spans="1:5" x14ac:dyDescent="0.15">
      <c r="A517" s="218"/>
      <c r="B517" s="218"/>
      <c r="C517" s="218"/>
      <c r="D517" s="219"/>
      <c r="E517" s="220"/>
    </row>
    <row r="518" spans="1:5" x14ac:dyDescent="0.15">
      <c r="A518" s="218"/>
      <c r="B518" s="218"/>
      <c r="C518" s="218"/>
      <c r="D518" s="219"/>
      <c r="E518" s="220"/>
    </row>
  </sheetData>
  <autoFilter ref="A14:Y505"/>
  <mergeCells count="27">
    <mergeCell ref="Y59:Y73"/>
    <mergeCell ref="M5:M6"/>
    <mergeCell ref="N5:O5"/>
    <mergeCell ref="S5:S6"/>
    <mergeCell ref="T5:U5"/>
    <mergeCell ref="V5:V6"/>
    <mergeCell ref="Q5:R5"/>
    <mergeCell ref="Y5:Y6"/>
    <mergeCell ref="W5:X5"/>
    <mergeCell ref="A2:X2"/>
    <mergeCell ref="E4:E6"/>
    <mergeCell ref="A4:A6"/>
    <mergeCell ref="B4:B6"/>
    <mergeCell ref="C4:C6"/>
    <mergeCell ref="D4:D6"/>
    <mergeCell ref="P4:R4"/>
    <mergeCell ref="P5:P6"/>
    <mergeCell ref="G5:G6"/>
    <mergeCell ref="H5:I5"/>
    <mergeCell ref="J5:J6"/>
    <mergeCell ref="K5:L5"/>
    <mergeCell ref="F4:F6"/>
    <mergeCell ref="M4:O4"/>
    <mergeCell ref="S4:U4"/>
    <mergeCell ref="V4:X4"/>
    <mergeCell ref="G4:I4"/>
    <mergeCell ref="J4:L4"/>
  </mergeCells>
  <pageMargins left="0.7" right="0.7" top="0.75" bottom="0.75" header="0.3" footer="0.3"/>
  <pageSetup paperSize="9" scale="45" orientation="landscape" r:id="rId1"/>
  <ignoredErrors>
    <ignoredError sqref="J18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Hetum Hamamchyan</dc:creator>
  <cp:lastModifiedBy>User</cp:lastModifiedBy>
  <cp:lastPrinted>2023-02-21T06:57:07Z</cp:lastPrinted>
  <dcterms:created xsi:type="dcterms:W3CDTF">2022-06-16T10:33:45Z</dcterms:created>
  <dcterms:modified xsi:type="dcterms:W3CDTF">2026-06-10T15:30:24Z</dcterms:modified>
</cp:coreProperties>
</file>